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T:\w\22 IFZ\2206 HSLU - Wirtschaft\0_FIM03\HS21\02_Adv Corporate Finance\5_Block E Eigenkapital\"/>
    </mc:Choice>
  </mc:AlternateContent>
  <xr:revisionPtr revIDLastSave="0" documentId="13_ncr:1_{70CB540B-B846-4B5D-A4F1-F34F07C57B70}" xr6:coauthVersionLast="47" xr6:coauthVersionMax="47" xr10:uidLastSave="{00000000-0000-0000-0000-000000000000}"/>
  <bookViews>
    <workbookView xWindow="28680" yWindow="30" windowWidth="29040" windowHeight="17640" activeTab="2" xr2:uid="{A43A8231-6660-4904-AF11-9FB206D0662F}"/>
  </bookViews>
  <sheets>
    <sheet name="Ausgangslage " sheetId="1" r:id="rId1"/>
    <sheet name="Aufgabe 1" sheetId="2" r:id="rId2"/>
    <sheet name="Aufgabe  2" sheetId="4" r:id="rId3"/>
    <sheet name="Aufgabe 3" sheetId="3" r:id="rId4"/>
    <sheet name="Aufgabe 4" sheetId="5" r:id="rId5"/>
    <sheet name="Aufgabe 5" sheetId="6" r:id="rId6"/>
    <sheet name="Aufgabe 6" sheetId="7" r:id="rId7"/>
    <sheet name="Aufgabe 7" sheetId="8" r:id="rId8"/>
    <sheet name="Neue Ausgangslage" sheetId="9" r:id="rId9"/>
    <sheet name="Aufgabe 8" sheetId="10" r:id="rId10"/>
    <sheet name="Aufgabe 9" sheetId="11" r:id="rId11"/>
    <sheet name="Aufgabe 10" sheetId="12" r:id="rId12"/>
    <sheet name="Aufgabe 11" sheetId="13" r:id="rId13"/>
    <sheet name="Aufgabe 12" sheetId="14" r:id="rId14"/>
    <sheet name="Aufgabe 13" sheetId="15" r:id="rId15"/>
    <sheet name="Aufgabe 14" sheetId="16" r:id="rId16"/>
  </sheets>
  <definedNames>
    <definedName name="_xlnm.Print_Area" localSheetId="2">'Aufgabe  2'!$A$1:$F$20</definedName>
    <definedName name="_xlnm.Print_Area" localSheetId="1">'Aufgabe 1'!$A$1:$G$18</definedName>
    <definedName name="_xlnm.Print_Area" localSheetId="11">'Aufgabe 10'!$A$1:$E$39</definedName>
    <definedName name="_xlnm.Print_Area" localSheetId="12">'Aufgabe 11'!$A$1:$E$13</definedName>
    <definedName name="_xlnm.Print_Area" localSheetId="13">'Aufgabe 12'!$A$1:$E$13</definedName>
    <definedName name="_xlnm.Print_Area" localSheetId="14">'Aufgabe 13'!$A$1:$H$13</definedName>
    <definedName name="_xlnm.Print_Area" localSheetId="15">'Aufgabe 14'!$A$1:$G$18</definedName>
    <definedName name="_xlnm.Print_Area" localSheetId="3">'Aufgabe 3'!$A$1:$H$36</definedName>
    <definedName name="_xlnm.Print_Area" localSheetId="4">'Aufgabe 4'!$A$1:$F$34</definedName>
    <definedName name="_xlnm.Print_Area" localSheetId="5">'Aufgabe 5'!$A$1:$C$18</definedName>
    <definedName name="_xlnm.Print_Area" localSheetId="6">'Aufgabe 6'!$A$1:$H$17</definedName>
    <definedName name="_xlnm.Print_Area" localSheetId="7">'Aufgabe 7'!$A$1:$G$30</definedName>
    <definedName name="_xlnm.Print_Area" localSheetId="9">'Aufgabe 8'!$A$1:$F$18</definedName>
    <definedName name="_xlnm.Print_Area" localSheetId="10">'Aufgabe 9'!$A$1:$F$12</definedName>
    <definedName name="_xlnm.Print_Area" localSheetId="0">'Ausgangslage '!$A$1:$D$43</definedName>
    <definedName name="_xlnm.Print_Area" localSheetId="8">'Neue Ausgangslage'!$A$1:$D$27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16" l="1"/>
  <c r="D8" i="16"/>
  <c r="D12" i="15"/>
  <c r="D10" i="15"/>
  <c r="D13" i="15" s="1"/>
  <c r="D9" i="15"/>
  <c r="E13" i="14"/>
  <c r="D11" i="14"/>
  <c r="E11" i="14" s="1"/>
  <c r="D12" i="14"/>
  <c r="E12" i="14" s="1"/>
  <c r="D13" i="14"/>
  <c r="C11" i="14"/>
  <c r="E12" i="13"/>
  <c r="E11" i="13"/>
  <c r="E9" i="13"/>
  <c r="D33" i="12"/>
  <c r="E35" i="12"/>
  <c r="E34" i="12"/>
  <c r="D35" i="12"/>
  <c r="C34" i="12"/>
  <c r="C33" i="12"/>
  <c r="D30" i="12"/>
  <c r="E30" i="12" s="1"/>
  <c r="D31" i="12"/>
  <c r="E31" i="12" s="1"/>
  <c r="C31" i="12"/>
  <c r="C32" i="12"/>
  <c r="D32" i="12" s="1"/>
  <c r="E32" i="12" s="1"/>
  <c r="C30" i="12"/>
  <c r="D26" i="12"/>
  <c r="E26" i="12" s="1"/>
  <c r="D27" i="12"/>
  <c r="E27" i="12" s="1"/>
  <c r="C27" i="12"/>
  <c r="C26" i="12"/>
  <c r="B23" i="12"/>
  <c r="E33" i="12" s="1"/>
  <c r="E36" i="12" s="1"/>
  <c r="E37" i="12" s="1"/>
  <c r="B6" i="10"/>
  <c r="B8" i="10" s="1"/>
  <c r="B9" i="10" s="1"/>
  <c r="B10" i="10" s="1"/>
  <c r="B7" i="11" s="1"/>
  <c r="B10" i="9"/>
  <c r="C10" i="9" s="1"/>
  <c r="B8" i="9"/>
  <c r="C8" i="9" s="1"/>
  <c r="C25" i="8"/>
  <c r="C27" i="8" s="1"/>
  <c r="D16" i="7"/>
  <c r="D15" i="7"/>
  <c r="D17" i="7" s="1"/>
  <c r="D8" i="7"/>
  <c r="C15" i="6"/>
  <c r="C14" i="6"/>
  <c r="C16" i="6" s="1"/>
  <c r="C11" i="6"/>
  <c r="B21" i="5"/>
  <c r="B20" i="5"/>
  <c r="C20" i="5" s="1"/>
  <c r="D24" i="3"/>
  <c r="D25" i="3" s="1"/>
  <c r="D26" i="3" s="1"/>
  <c r="D21" i="3"/>
  <c r="D13" i="5"/>
  <c r="A13" i="5"/>
  <c r="E12" i="5"/>
  <c r="D12" i="5"/>
  <c r="E11" i="5"/>
  <c r="D11" i="5"/>
  <c r="E10" i="5"/>
  <c r="D10" i="5"/>
  <c r="D9" i="5"/>
  <c r="D8" i="5"/>
  <c r="A8" i="5"/>
  <c r="E7" i="5"/>
  <c r="D7" i="5"/>
  <c r="B7" i="5"/>
  <c r="A7" i="5"/>
  <c r="E6" i="5"/>
  <c r="D6" i="5"/>
  <c r="B6" i="5"/>
  <c r="A6" i="5"/>
  <c r="A5" i="5"/>
  <c r="C16" i="4"/>
  <c r="C10" i="4"/>
  <c r="D10" i="4" s="1"/>
  <c r="D12" i="4" s="1"/>
  <c r="D13" i="4" s="1"/>
  <c r="C12" i="2"/>
  <c r="C11" i="2"/>
  <c r="C8" i="2"/>
  <c r="C7" i="2"/>
  <c r="B34" i="1"/>
  <c r="B33" i="1"/>
  <c r="B32" i="1"/>
  <c r="D22" i="1"/>
  <c r="D27" i="1" s="1"/>
  <c r="B27" i="1" s="1"/>
  <c r="B22" i="1" s="1"/>
  <c r="B8" i="5" s="1"/>
  <c r="B17" i="1"/>
  <c r="C17" i="1" s="1"/>
  <c r="B16" i="1"/>
  <c r="B11" i="1"/>
  <c r="C11" i="1" s="1"/>
  <c r="B9" i="1"/>
  <c r="D23" i="1" s="1"/>
  <c r="E9" i="5" s="1"/>
  <c r="B10" i="11" l="1"/>
  <c r="B9" i="11"/>
  <c r="B11" i="11" s="1"/>
  <c r="C17" i="6"/>
  <c r="B22" i="5"/>
  <c r="C22" i="5" s="1"/>
  <c r="C21" i="5"/>
  <c r="E15" i="2"/>
  <c r="C9" i="2"/>
  <c r="C13" i="2"/>
  <c r="D14" i="16"/>
  <c r="D16" i="16" s="1"/>
  <c r="D10" i="16"/>
  <c r="D16" i="4"/>
  <c r="D28" i="3"/>
  <c r="D29" i="3" s="1"/>
  <c r="D30" i="3" s="1"/>
  <c r="E13" i="5"/>
  <c r="C12" i="4"/>
  <c r="C13" i="4" s="1"/>
  <c r="E8" i="5"/>
  <c r="C9" i="1"/>
  <c r="B13" i="5"/>
  <c r="E25" i="12"/>
  <c r="E28" i="12" s="1"/>
  <c r="C25" i="12"/>
  <c r="C28" i="12" s="1"/>
  <c r="D25" i="12"/>
  <c r="D28" i="12" s="1"/>
  <c r="D34" i="12"/>
  <c r="D36" i="12" s="1"/>
  <c r="D37" i="12" s="1"/>
  <c r="C35" i="12"/>
  <c r="C36" i="12" s="1"/>
  <c r="C37" i="12" s="1"/>
  <c r="C16" i="1"/>
  <c r="C14" i="1"/>
  <c r="C15" i="1"/>
  <c r="C18" i="6" l="1"/>
  <c r="D9" i="7"/>
  <c r="D10" i="7" s="1"/>
  <c r="D11" i="7" s="1"/>
  <c r="E10" i="8"/>
  <c r="E16" i="2"/>
  <c r="D17" i="4"/>
  <c r="D18" i="4" s="1"/>
  <c r="D19" i="4" s="1"/>
  <c r="D20" i="4" s="1"/>
  <c r="C17" i="4"/>
  <c r="C18" i="4" s="1"/>
  <c r="C19" i="4" s="1"/>
  <c r="C20" i="4" s="1"/>
  <c r="C28" i="8" l="1"/>
  <c r="C29" i="8" s="1"/>
  <c r="C30" i="8" s="1"/>
  <c r="E11" i="8"/>
  <c r="E12" i="8" s="1"/>
</calcChain>
</file>

<file path=xl/sharedStrings.xml><?xml version="1.0" encoding="utf-8"?>
<sst xmlns="http://schemas.openxmlformats.org/spreadsheetml/2006/main" count="345" uniqueCount="231">
  <si>
    <t xml:space="preserve">Die Farmer AG produziert Traktoren und Spezialfahrzeuge für die Landwirtschaft. Das Unternehmen ist global tätig und die Aktien sind an der SIX Swiss Exchange kotiert. </t>
  </si>
  <si>
    <t>Anzahl Aktien</t>
  </si>
  <si>
    <t>Aktienkurs</t>
  </si>
  <si>
    <t>Nominalwert je Aktie (CHF)</t>
  </si>
  <si>
    <t>Aktienkapital</t>
  </si>
  <si>
    <t>Börsenkapitalisierung (CHF)</t>
  </si>
  <si>
    <t>Aktienkapital (CHF)</t>
  </si>
  <si>
    <t>Familie Steiner</t>
  </si>
  <si>
    <t>Anzahl</t>
  </si>
  <si>
    <t>Stimm- und Kapitalanteil</t>
  </si>
  <si>
    <t>Anlagefonds UBS</t>
  </si>
  <si>
    <t>Publikumsbesitz / Free Float</t>
  </si>
  <si>
    <t>Total</t>
  </si>
  <si>
    <t>Aktionäre</t>
  </si>
  <si>
    <t>Anlagevermögen</t>
  </si>
  <si>
    <t>Flüssige Mittel</t>
  </si>
  <si>
    <t>übriges Umlaufvermögen</t>
  </si>
  <si>
    <t xml:space="preserve">Total Aktiven </t>
  </si>
  <si>
    <t>Kapitalreserven</t>
  </si>
  <si>
    <t>Gewinnreserven</t>
  </si>
  <si>
    <t>Total EK</t>
  </si>
  <si>
    <t>Total Passiven</t>
  </si>
  <si>
    <t>nicht verzinsliches FK</t>
  </si>
  <si>
    <t>verzinsliches FK</t>
  </si>
  <si>
    <t>Total FK</t>
  </si>
  <si>
    <t>Nettoerlös</t>
  </si>
  <si>
    <t>EBITDA</t>
  </si>
  <si>
    <t xml:space="preserve">EBIT  </t>
  </si>
  <si>
    <t>EBT</t>
  </si>
  <si>
    <t>Jahresgewinn</t>
  </si>
  <si>
    <t>Erfolgsrechnung (vereinfacht, letztes Geschäftsjahr, in TCHF)</t>
  </si>
  <si>
    <t>Bilanz (letzter Abschluss, in TCHF):</t>
  </si>
  <si>
    <t>Aktienkapital, Marktbewertung und Aktionariat</t>
  </si>
  <si>
    <t>erwarteter jährlicher zusätzlicher EBITDA</t>
  </si>
  <si>
    <t>erwarteter jährlicher zusätzlicher Jahresgewinn</t>
  </si>
  <si>
    <t>davon finanziert über verzinsliches FK</t>
  </si>
  <si>
    <t>davon finanziert über Aktienkapitalerhöhung</t>
  </si>
  <si>
    <t>Kaufpreis (in TCHF)</t>
  </si>
  <si>
    <t>Werte in TCHF</t>
  </si>
  <si>
    <t>Folgende Informationen sind dazu bekannt:</t>
  </si>
  <si>
    <t>Ausgangslage</t>
  </si>
  <si>
    <t>Lösung</t>
  </si>
  <si>
    <t>Verzinsliches FK aktuell</t>
  </si>
  <si>
    <t>Neues verzinsliches FK</t>
  </si>
  <si>
    <t>Total verzinsliches FK</t>
  </si>
  <si>
    <t>EBITDA aktuell</t>
  </si>
  <si>
    <t>zusätzlicher EBITDA</t>
  </si>
  <si>
    <t>EBITDA Total</t>
  </si>
  <si>
    <t>Verzinsliches FK / EBITDA vor Finanzierung</t>
  </si>
  <si>
    <t>Verzinsliches FK / EBITDA nach Finanzierung</t>
  </si>
  <si>
    <t>Was ist das Verhältnis von der Anzahl alten (bzw. bereits bestehenden) Aktien zur Anzahl der neuen Aktien?</t>
  </si>
  <si>
    <t>Drücken Sie dieses Verhältnis in möglichst kleinen, ganzzahligen Zahlen aus (zB. 5:1 oder 7:3).</t>
  </si>
  <si>
    <t>Eigenkapitalbedarf</t>
  </si>
  <si>
    <t>Ausgabepreis</t>
  </si>
  <si>
    <t>notwendige Anzahl neue Aktien</t>
  </si>
  <si>
    <t>in TCHF</t>
  </si>
  <si>
    <t>in CHF</t>
  </si>
  <si>
    <t xml:space="preserve">Gerundet </t>
  </si>
  <si>
    <t>Wie viele neue Aktien müssen über die Aktienkapitalerhöhung entstehen (runden Sie auf eine ganze Zahl)?</t>
  </si>
  <si>
    <t>Verhältnis</t>
  </si>
  <si>
    <t>alt</t>
  </si>
  <si>
    <t>neu</t>
  </si>
  <si>
    <t>gekürzt um 2'985075</t>
  </si>
  <si>
    <t>Gerundet auf eine Stelle</t>
  </si>
  <si>
    <t>runden auf eine Stelle</t>
  </si>
  <si>
    <t>Ganzzahlig machen</t>
  </si>
  <si>
    <t>erweitern mit 10</t>
  </si>
  <si>
    <t>kürzen mit 2</t>
  </si>
  <si>
    <t>Kürzen</t>
  </si>
  <si>
    <t xml:space="preserve">Jeder Aktionär erhält pro Aktie ein Bezugsrecht. </t>
  </si>
  <si>
    <t xml:space="preserve">Aktien zu einem Preis von CHF </t>
  </si>
  <si>
    <t xml:space="preserve">Die Bezugsrechte sind eine Art Vorkaufsrecht für die </t>
  </si>
  <si>
    <t>bestehenden Aktionäre</t>
  </si>
  <si>
    <t>Vorher</t>
  </si>
  <si>
    <t>Ihre Aktien</t>
  </si>
  <si>
    <t>Beteiligung</t>
  </si>
  <si>
    <t>Anzahl neue Aktien über Bezugsrechte</t>
  </si>
  <si>
    <t>dividiert durch 8 und multipliziert mit 5</t>
  </si>
  <si>
    <t>Ihre Aktien nach Aktienkapitalerhöhung</t>
  </si>
  <si>
    <t>total neue Aktien aus Kapitalerhöhung</t>
  </si>
  <si>
    <t>Total Aktien nach Kapitalerhöhung</t>
  </si>
  <si>
    <t>Ihre Beteiligung</t>
  </si>
  <si>
    <t>a) Füllen Sie den untenstehenden Lückentext aus.</t>
  </si>
  <si>
    <t>c) Was bedeutet die folgende Aussage: "Das Bezugsrecht schützt den Aktionär vor einer Stimmrechtsverwässerung."</t>
  </si>
  <si>
    <t>Wie wirkt sich die Aktienkapitalerhöhung auf die Bilanz aus. Erstellen Sie die Bilanz nach erfolgter Kapitalerhöhung.</t>
  </si>
  <si>
    <t>vorher</t>
  </si>
  <si>
    <t>nachher</t>
  </si>
  <si>
    <t>Anzahl neue Aktien</t>
  </si>
  <si>
    <t>Nominalwert</t>
  </si>
  <si>
    <t>Zusätzliches Aktienkapital</t>
  </si>
  <si>
    <t>Zusätzliches Eigenkapital</t>
  </si>
  <si>
    <t>Zusätzliche Kapitalreserven (=Agio)</t>
  </si>
  <si>
    <t>Differenz von Eigenkapital- und Aktienkapitalzuwachs</t>
  </si>
  <si>
    <t xml:space="preserve">Aufgabe 5 - Kapitalverwässerung </t>
  </si>
  <si>
    <t>Wie viel ist eine Aktie nach erfolgter Kapitalerhöhung wert? Bzw. wo sollte der theoretische Aktienkurs nach der Kapitalerhöhung liegen?</t>
  </si>
  <si>
    <t xml:space="preserve">Anzahl alte Aktien </t>
  </si>
  <si>
    <t>Börsenwert alte Aktien</t>
  </si>
  <si>
    <t>Börsenkurs</t>
  </si>
  <si>
    <t>Kapitaleinlage durch Aktionäre</t>
  </si>
  <si>
    <t>Börsenwert (theoretisch) nach Kapitaleinlage</t>
  </si>
  <si>
    <t>Pro Aktie</t>
  </si>
  <si>
    <t>Aufgabe 6 - Bezugsrecht II</t>
  </si>
  <si>
    <t>a) Berechnen Sie den Wert des Bezugsrechts über die Kapitalverwässerung</t>
  </si>
  <si>
    <t>Aktienwert theoretisch - nachher</t>
  </si>
  <si>
    <t>Aktienkurs - vorher</t>
  </si>
  <si>
    <t>Kapitalverwässerung</t>
  </si>
  <si>
    <t>b) Berechnen Sie den Wert des Bezugsrechts mit der Formel</t>
  </si>
  <si>
    <t>Zähler</t>
  </si>
  <si>
    <t>Nenner</t>
  </si>
  <si>
    <t>Wert Bezugsrecht</t>
  </si>
  <si>
    <t>Aufgabe 7 - Bezugsrecht III</t>
  </si>
  <si>
    <t>Stellen Sie sich vor, Sie besitzen 100 Aktien der Farmer AG.</t>
  </si>
  <si>
    <t>Vermögen</t>
  </si>
  <si>
    <t>Wert von 100 Aktien nach Kapitalverwässerung</t>
  </si>
  <si>
    <t>= 100 * 196.69</t>
  </si>
  <si>
    <t>Erlös aus Verkauf 100 Bezugsrechten</t>
  </si>
  <si>
    <t>= 100 * 22.31</t>
  </si>
  <si>
    <t>Total Vermögen</t>
  </si>
  <si>
    <t>Hinweis: Das Vermögen entspricht zu 100% dem Vermögen vor erfolgter Kapitalerhöhung</t>
  </si>
  <si>
    <t>b) Sie wollen keine Bezugsrechte dazu kaufen, aber so viele wie möglich ausüben.</t>
  </si>
  <si>
    <t>Wie viele Bezugsrechte üben Sie aus?</t>
  </si>
  <si>
    <t>Wie viele Bezugsrechte verkaufen Sie?</t>
  </si>
  <si>
    <t>Wie viel bezahlen Sie für die neuen Aktien?</t>
  </si>
  <si>
    <t>Welche Kapitalverwässerung haben Sie zu tragen?</t>
  </si>
  <si>
    <t>Wie viele neuen Aktien kaufen Sie?</t>
  </si>
  <si>
    <t>Bezugsrechte ausüben</t>
  </si>
  <si>
    <t>Neue Aktien kaufen</t>
  </si>
  <si>
    <t>=96/8*5</t>
  </si>
  <si>
    <t>Bezugsrechte verkaufen</t>
  </si>
  <si>
    <t>=100-96</t>
  </si>
  <si>
    <t>Kaufpreis neue Aktien</t>
  </si>
  <si>
    <t>=60*134</t>
  </si>
  <si>
    <t>=96*22.31</t>
  </si>
  <si>
    <t>Was bezahlen Sie netto je neue Aktie (d.h. mit Berücksichtigung Kapitalverwässerung)?</t>
  </si>
  <si>
    <t>Kaufpreis neue Aktien netto</t>
  </si>
  <si>
    <t>=Kaufpreis neue Aktien + Kapitalverwässerung</t>
  </si>
  <si>
    <t>Nach erfolgter Aktienkapitalerhöhung bzw. zwei Jahre danach hat die Farmer AG die folgende Kapitalstruktur.</t>
  </si>
  <si>
    <t xml:space="preserve">Aktienkapital </t>
  </si>
  <si>
    <t xml:space="preserve">Börsenkapitalisierung </t>
  </si>
  <si>
    <t>Nominalwert je Aktie (in CHF)</t>
  </si>
  <si>
    <t>Aktienkurs (in CHF)</t>
  </si>
  <si>
    <t>Neue Ausgangslage für restliche Aufgaben</t>
  </si>
  <si>
    <t>Aufgabe 8 - Payout Ratio</t>
  </si>
  <si>
    <t>Gewinn in TCHF</t>
  </si>
  <si>
    <t>Payout</t>
  </si>
  <si>
    <t>Dividende in TCHF</t>
  </si>
  <si>
    <t>Divdende in CHF</t>
  </si>
  <si>
    <t>Divdiende in CHF je Aktie</t>
  </si>
  <si>
    <t>Nennen Sie drei Gründe, welche für eine eher tiefe bzw. unterdurchschnittliche Payout-Ratio sprechen?</t>
  </si>
  <si>
    <t>Es stehen hohe Investitionen an</t>
  </si>
  <si>
    <t>Die Verschuldung ist hoch und daher sollte das Eigenkapital nicht stark reduziert werden</t>
  </si>
  <si>
    <t>Das Unternehmen hat wenig flüssige Mittel und muss die Liquidität stärken</t>
  </si>
  <si>
    <t xml:space="preserve">Aufgabe 9 - Ausschüttungsrendite </t>
  </si>
  <si>
    <t>Dividende in CHF</t>
  </si>
  <si>
    <t>Aktienkurs in CHF</t>
  </si>
  <si>
    <t>Einkommensteuersatz</t>
  </si>
  <si>
    <t xml:space="preserve">Dividende nach Steuern in CHF </t>
  </si>
  <si>
    <t>Rendite vor Steuern</t>
  </si>
  <si>
    <t>Rendite nach Steuern</t>
  </si>
  <si>
    <t>Nach Dividende</t>
  </si>
  <si>
    <t>Nach Nennwertrückzahlung</t>
  </si>
  <si>
    <t>Die Anzahl Aktien ist:</t>
  </si>
  <si>
    <t>Wie wirkt sich eine Ausschüttung von CHF 3.3 je Aktie auf die Bilanz aus?</t>
  </si>
  <si>
    <t>Ausschüttungsbetrag</t>
  </si>
  <si>
    <t>Vergleichen Sie die Ergebnisse.</t>
  </si>
  <si>
    <t>Aufgabe 11 - Potenzial von Nennwertrückzahlungen</t>
  </si>
  <si>
    <t>Wie viel Nennwert bzw. Nominalwert kann pro Aktie ausgeschüttet werden?</t>
  </si>
  <si>
    <t>Mindestaktienkapital gemäss OR</t>
  </si>
  <si>
    <t>Potenzial</t>
  </si>
  <si>
    <t>Potenzial je Aktie</t>
  </si>
  <si>
    <t>Die Farmer AG hat sich für eine Finanzierung der CHF 400 Mio. über eine Aktienkapitalerhöhung entschieden.</t>
  </si>
  <si>
    <t>Hinweis: Auf 4 Aktien sind sie über den Bezugsrechtsverkauf entschädigt</t>
  </si>
  <si>
    <t>entspricht gerade dem theoretischen Wert nach der Kapitalerhöhung</t>
  </si>
  <si>
    <t>a) Die Farmer AG verfolgt das Ziel einer Payout Ratio von 40%. Welchen Betrag sollte die Farmer AG je Aktie ausschütten?</t>
  </si>
  <si>
    <t xml:space="preserve">b) Payout-Ratios fallen je nach Unternehmen bzw. Branchen sehr unterschiedlich hoch aus. </t>
  </si>
  <si>
    <t>Aufgabe 12 - Kapitaleinlageprinzip - Besteuerung beim Privatanleger</t>
  </si>
  <si>
    <t xml:space="preserve">Ein Privatanleger hat einen Einkommenssteuersatz von 20%. Er bekommt eine Ausschüttung von CHF 3.30 </t>
  </si>
  <si>
    <t>als Dividende</t>
  </si>
  <si>
    <t>als Rückzahlung von Agio</t>
  </si>
  <si>
    <t>als Nennwertrückzahlung</t>
  </si>
  <si>
    <t>Einkommen vor Steuern</t>
  </si>
  <si>
    <t>Rendite</t>
  </si>
  <si>
    <t>Wie hoch sind sein Einkommen und seine Rendite (Kurs 201), falls die Ausschüttung wie folgt erfolgt:</t>
  </si>
  <si>
    <t>Aufgabe 13 - Aktienrückkauf</t>
  </si>
  <si>
    <t>Die Farmer AG schüttet bei einer Dividende von CHF 3.30 je Aktie einen Gesamtbetrag von CHF 25.68 Mio. aus.</t>
  </si>
  <si>
    <t>Wie viele Aktien müssten zurückgekauft werden (absolut und in % der ausstehenden Aktien = 7'785'075)?</t>
  </si>
  <si>
    <t>Rückkaufsvolumen</t>
  </si>
  <si>
    <t>Anzahl zurückgekaufte Aktien</t>
  </si>
  <si>
    <t>in % der ausstehenden Aktien</t>
  </si>
  <si>
    <t>Ausstehende Aktien</t>
  </si>
  <si>
    <t>= Rückkaufsvolumen / 201</t>
  </si>
  <si>
    <t>= zurückgekaufte Aktien / ausstehende Aktien</t>
  </si>
  <si>
    <t>Aufgabe 14 - Earnings per Share</t>
  </si>
  <si>
    <t>Die Farmer AG kauft zu einem Preis von je 201 Franken 127'761 Aktien zurück.</t>
  </si>
  <si>
    <t>Wie hoch ist der EPS vor Aktienrückkauf?</t>
  </si>
  <si>
    <t>Wie hoch ist der EPS nach bzw. mit dem Aktienrückkauf?</t>
  </si>
  <si>
    <t>Ausstehende Aktien vor Aktienrückkauf</t>
  </si>
  <si>
    <t>Gewinn vor bzw. ohne Aktienrückkauf</t>
  </si>
  <si>
    <t>EPS</t>
  </si>
  <si>
    <t>Ausstehende Aktien nach Aktienrückkauf</t>
  </si>
  <si>
    <t>Gewinn mit bzw. nach Aktienrückkauf</t>
  </si>
  <si>
    <t>Fallstudie Farmer AG</t>
  </si>
  <si>
    <t>Die Farmer AG plant die Übernahme eines Traktorenproduzenten in Südamerika.</t>
  </si>
  <si>
    <t>Wäre Ihrer Meinung nach auch eine Finanzierung über verzinsliches Fremdkapital (z.B. Bankkredit) möglich gewesen?
Argumentieren Sie (auch mit Zahlen).</t>
  </si>
  <si>
    <t xml:space="preserve">Die Belastung durch die Verschuldung würde schon deutlich ansteigen. Und die Verschuldung ist ohnehin schon hoch. Dadurch sinkt auch die Finanzierungsflexibilität. Aus Risikoaspekten ist eine Aufnahme von Aktienkapital vorteilhaft. </t>
  </si>
  <si>
    <t>Aufgabe 1: Finanzierungsentscheidung</t>
  </si>
  <si>
    <t>Aufgabe 2: Bezugsverhältnis</t>
  </si>
  <si>
    <t>Aufgabe 3: Bezugsrecht I</t>
  </si>
  <si>
    <t xml:space="preserve">Die Farmer AG hat sich für einen Ausgabepreis von CHF 134 je Aktie entschieden. Dies bedeutet, dass die Aktionäre pro neue Aktie einen Preis von CHF 134 bezahlen müssen. </t>
  </si>
  <si>
    <t xml:space="preserve">Hinweis: Theoretisch könnte der Kapitalerhöhungsbetrag nicht nur in Cash, sondern auch in Vermögenswerten ins Unternehmen eingebracht werden. Meistens wird jedoch Cash ins Unternehmen eingelegt. Transaktionskosten sind vernachlässigt. </t>
  </si>
  <si>
    <t>Zu den 4'800'000 bestehenden Aktien kommen 2'985'075 neue Aktien hinzu. D.h. auf 8 alte Aktien kommen jeweils 5 neue Aktien. Der Ausgabepreis der neuen Aktien ist CHF 134, der Aktienkurs der alten Aktien ist CHF 192.</t>
  </si>
  <si>
    <t>Wie hoch ist die Kapitalverwässerung?</t>
  </si>
  <si>
    <t xml:space="preserve">Das Bezugsrecht soll den Aktionär für die Kapitalverwässerung entschädigen. Der Wert des Bezugsrechts muss daher der Kapitalverwässerung entsprechen. </t>
  </si>
  <si>
    <t>a) Sie wollen keine Bezugsrechte ausüben bzw. keine neuen Aktien kaufen. Was unternehmen Sie in diesem Fall? Was ist Ihr Vermögen nach erfolgter Aktienkapitalerhöhung?</t>
  </si>
  <si>
    <t>Ein Aktionär der Farmer AG hat einen Einkommenssteuersatz von 20%. 
Welche Ausschüttungsrendite resultiert vor bzw. nach Steuern?</t>
  </si>
  <si>
    <t xml:space="preserve">Hinweis: Die mit dem aktuellen Aktienkurs berechnete Rendite setzt voraus, dass der Aktionär die Aktie gerade jetzt kauft. Hat er die Aktie bspw. vor fünf Jahren zu 140 gekauft, ist seine Rendite grösser. </t>
  </si>
  <si>
    <t xml:space="preserve">Das EK und die flüssigen Mittel sind unabhängig von der Ausschüttungsform. 
Eine Nennwertrückzahlung ist beispielsweise nicht "gefährlicher" als eine Dividende für die Bilanz. </t>
  </si>
  <si>
    <t>Einkommens-steuer</t>
  </si>
  <si>
    <t>Einkommen 
nach Steuern</t>
  </si>
  <si>
    <t xml:space="preserve">Angenommen die Ausschüttung würde in Form eines Aktienrückkaufs getätigt. Der Rückkaufspreis entspricht dem aktuellen Aktienkurs von CHF 201. </t>
  </si>
  <si>
    <t xml:space="preserve">Hinweis: Transaktionskosten sind vernachlässigt. Mit einem Aktienrückkauf können die ausgeschütteten Mittel nicht mehr angelegt werden. Dies kann den Gewinn reduzieren. Im aktuellen Negativ- bzw. Tiefzinsumfeld sind jedoch auf liquiden Mitteln kaum Anlageerträge möglich. </t>
  </si>
  <si>
    <t>Übriges Umlaufvermögen</t>
  </si>
  <si>
    <t>Nicht verzinsliches FK</t>
  </si>
  <si>
    <t>Verzinsliches FK</t>
  </si>
  <si>
    <t>b) Stellen Sie sich vor, Sie besitzen 800'000 Aktien der Farmer AG (vor der Aktienkapitalerhöhung). Sie üben alle Ihre Bezugsrechte, welche Sie zugeteilt bekommen, aus. Welche Kapitalbeteiligung haben Sie vor und nach der Aktienkapitalerhöhung?</t>
  </si>
  <si>
    <t xml:space="preserve">Dank dem Bezugsrecht kann der bisherige Aktionär seinen Kapital- und Stimmrechtsanteil am Unternehmen konstant halten. Dies trotz einer steigenden Anzahl Aktien (als Folge der Aktienkapitalerhöhung). Voraussetzung ist jedoch, dass der Aktionär bereit ist, die Bezugsrechte auszuüben und den Ausgabepreis für die neuen Aktien zu bezahlen. </t>
  </si>
  <si>
    <t>Aufgabe 4 Auswirkungen auf die Bilanz</t>
  </si>
  <si>
    <t>Nach Agio Rückzahlung</t>
  </si>
  <si>
    <t>Aufgabe 10 - Dividende vs. Agio Rückzahlung vs. Nennwertrückzahlung</t>
  </si>
  <si>
    <t xml:space="preserve">Bezugsrechte berechtigen zum Kauf von </t>
  </si>
  <si>
    <t>Anzahl Bezugsrechte (in ihrem Besitz)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</si>
</sst>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 #,##0.00_ ;_ * \-#,##0.00_ ;_ * &quot;-&quot;??_ ;_ @_ "/>
    <numFmt numFmtId="164" formatCode="_ * #,##0.0_ ;_ * \-#,##0.0_ ;_ * &quot;-&quot;??_ ;_ @_ "/>
    <numFmt numFmtId="165" formatCode="_ * #,##0_ ;_ * \-#,##0_ ;_ * &quot;-&quot;??_ ;_ @_ "/>
    <numFmt numFmtId="166" formatCode="0.0%"/>
    <numFmt numFmtId="167" formatCode="_ * #,##0_ ;_ * \-#,##0_ ;_ * &quot;-&quot;?_ ;_ @_ "/>
    <numFmt numFmtId="168" formatCode="_ * #,##0.000_ ;_ * \-#,##0.000_ ;_ * &quot;-&quot;??_ ;_ @_ "/>
    <numFmt numFmtId="169"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1"/>
      <name val="Calibri"/>
      <family val="2"/>
      <scheme val="minor"/>
    </font>
    <font>
      <sz val="1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90">
    <xf numFmtId="0" fontId="0" fillId="0" borderId="0" xfId="0"/>
    <xf numFmtId="0" fontId="2" fillId="0" borderId="0" xfId="0" applyFont="1"/>
    <xf numFmtId="0" fontId="0" fillId="3" borderId="5" xfId="0" applyFill="1" applyBorder="1"/>
    <xf numFmtId="165" fontId="0" fillId="3" borderId="13" xfId="1" applyNumberFormat="1" applyFont="1" applyFill="1" applyBorder="1"/>
    <xf numFmtId="166" fontId="0" fillId="3" borderId="13" xfId="2" applyNumberFormat="1" applyFont="1" applyFill="1" applyBorder="1"/>
    <xf numFmtId="0" fontId="0" fillId="3" borderId="0" xfId="0" applyFill="1"/>
    <xf numFmtId="0" fontId="0" fillId="3" borderId="13" xfId="0" applyFill="1" applyBorder="1"/>
    <xf numFmtId="165" fontId="0" fillId="3" borderId="13" xfId="0" applyNumberFormat="1" applyFill="1" applyBorder="1"/>
    <xf numFmtId="0" fontId="0" fillId="3" borderId="7" xfId="0" applyFill="1" applyBorder="1"/>
    <xf numFmtId="165" fontId="0" fillId="3" borderId="14" xfId="0" applyNumberFormat="1" applyFill="1" applyBorder="1"/>
    <xf numFmtId="166" fontId="0" fillId="3" borderId="14" xfId="2" applyNumberFormat="1" applyFont="1" applyFill="1" applyBorder="1"/>
    <xf numFmtId="165" fontId="0" fillId="3" borderId="0" xfId="1" applyNumberFormat="1" applyFont="1" applyFill="1"/>
    <xf numFmtId="165" fontId="0" fillId="3" borderId="0" xfId="0" applyNumberFormat="1" applyFill="1"/>
    <xf numFmtId="0" fontId="0" fillId="3" borderId="2" xfId="0" applyFill="1" applyBorder="1"/>
    <xf numFmtId="165" fontId="0" fillId="3" borderId="4" xfId="1" applyNumberFormat="1" applyFont="1" applyFill="1" applyBorder="1"/>
    <xf numFmtId="165" fontId="0" fillId="3" borderId="6" xfId="1" applyNumberFormat="1" applyFont="1" applyFill="1" applyBorder="1"/>
    <xf numFmtId="0" fontId="2" fillId="3" borderId="5" xfId="0" applyFont="1" applyFill="1" applyBorder="1"/>
    <xf numFmtId="165" fontId="2" fillId="3" borderId="6" xfId="1" applyNumberFormat="1" applyFont="1" applyFill="1" applyBorder="1"/>
    <xf numFmtId="165" fontId="0" fillId="3" borderId="6" xfId="0" applyNumberFormat="1" applyFill="1" applyBorder="1"/>
    <xf numFmtId="167" fontId="0" fillId="3" borderId="6" xfId="0" applyNumberFormat="1" applyFill="1" applyBorder="1"/>
    <xf numFmtId="165" fontId="0" fillId="3" borderId="9" xfId="1" applyNumberFormat="1" applyFont="1" applyFill="1" applyBorder="1"/>
    <xf numFmtId="0" fontId="2" fillId="3" borderId="7" xfId="0" applyFont="1" applyFill="1" applyBorder="1"/>
    <xf numFmtId="167" fontId="2" fillId="3" borderId="9" xfId="0" applyNumberFormat="1" applyFont="1" applyFill="1" applyBorder="1"/>
    <xf numFmtId="0" fontId="2" fillId="3" borderId="15" xfId="0" applyFont="1" applyFill="1" applyBorder="1"/>
    <xf numFmtId="165" fontId="2" fillId="3" borderId="16" xfId="1" applyNumberFormat="1" applyFont="1" applyFill="1" applyBorder="1"/>
    <xf numFmtId="0" fontId="2" fillId="3" borderId="16" xfId="0" applyFont="1" applyFill="1" applyBorder="1"/>
    <xf numFmtId="165" fontId="2" fillId="3" borderId="17" xfId="0" applyNumberFormat="1" applyFont="1" applyFill="1" applyBorder="1"/>
    <xf numFmtId="0" fontId="2" fillId="3" borderId="10" xfId="0" applyFont="1" applyFill="1" applyBorder="1" applyAlignment="1">
      <alignment vertical="top" wrapText="1"/>
    </xf>
    <xf numFmtId="0" fontId="0" fillId="3" borderId="1" xfId="0" applyFill="1" applyBorder="1" applyAlignment="1">
      <alignment horizontal="right" vertical="top" wrapText="1"/>
    </xf>
    <xf numFmtId="0" fontId="2" fillId="3" borderId="0" xfId="0" applyFont="1" applyFill="1"/>
    <xf numFmtId="165" fontId="0" fillId="3" borderId="18" xfId="1" applyNumberFormat="1" applyFont="1" applyFill="1" applyBorder="1"/>
    <xf numFmtId="0" fontId="0" fillId="3" borderId="0" xfId="0" applyFill="1" applyBorder="1"/>
    <xf numFmtId="0" fontId="0" fillId="3" borderId="8" xfId="0" applyFill="1" applyBorder="1"/>
    <xf numFmtId="0" fontId="0" fillId="3" borderId="2" xfId="0" applyFill="1" applyBorder="1" applyAlignment="1">
      <alignment vertical="top" wrapText="1"/>
    </xf>
    <xf numFmtId="0" fontId="0" fillId="3" borderId="3" xfId="0" applyFill="1" applyBorder="1" applyAlignment="1">
      <alignment vertical="top" wrapText="1"/>
    </xf>
    <xf numFmtId="165" fontId="0" fillId="3" borderId="4" xfId="1" applyNumberFormat="1" applyFont="1" applyFill="1" applyBorder="1" applyAlignment="1">
      <alignment vertical="top" wrapText="1"/>
    </xf>
    <xf numFmtId="0" fontId="0" fillId="3" borderId="18" xfId="0" applyFill="1" applyBorder="1"/>
    <xf numFmtId="0" fontId="2" fillId="4" borderId="0" xfId="0" applyFont="1" applyFill="1"/>
    <xf numFmtId="0" fontId="0" fillId="4" borderId="0" xfId="0" applyFill="1"/>
    <xf numFmtId="165" fontId="0" fillId="4" borderId="0" xfId="1" applyNumberFormat="1" applyFont="1" applyFill="1"/>
    <xf numFmtId="165" fontId="0" fillId="4" borderId="0" xfId="0" applyNumberFormat="1" applyFill="1"/>
    <xf numFmtId="164" fontId="0" fillId="4" borderId="0" xfId="1" applyNumberFormat="1" applyFont="1" applyFill="1"/>
    <xf numFmtId="165" fontId="0" fillId="4" borderId="0" xfId="1" applyNumberFormat="1" applyFont="1" applyFill="1" applyBorder="1"/>
    <xf numFmtId="0" fontId="0" fillId="4" borderId="0" xfId="0" applyFill="1" applyBorder="1"/>
    <xf numFmtId="168" fontId="0" fillId="4" borderId="0" xfId="1" applyNumberFormat="1" applyFont="1" applyFill="1"/>
    <xf numFmtId="43" fontId="0" fillId="4" borderId="0" xfId="0" applyNumberFormat="1" applyFill="1"/>
    <xf numFmtId="165" fontId="2" fillId="4" borderId="0" xfId="1" applyNumberFormat="1" applyFont="1" applyFill="1"/>
    <xf numFmtId="0" fontId="0" fillId="4" borderId="8" xfId="0" applyFill="1" applyBorder="1"/>
    <xf numFmtId="166" fontId="0" fillId="4" borderId="0" xfId="2" applyNumberFormat="1" applyFont="1" applyFill="1"/>
    <xf numFmtId="0" fontId="2" fillId="2" borderId="10" xfId="0" applyFont="1" applyFill="1" applyBorder="1"/>
    <xf numFmtId="0" fontId="2" fillId="2" borderId="11" xfId="0" applyFont="1" applyFill="1" applyBorder="1"/>
    <xf numFmtId="0" fontId="2" fillId="2" borderId="10" xfId="0" applyFont="1" applyFill="1" applyBorder="1" applyAlignment="1">
      <alignment horizontal="right"/>
    </xf>
    <xf numFmtId="0" fontId="2" fillId="2" borderId="1" xfId="0" applyFont="1" applyFill="1" applyBorder="1" applyAlignment="1">
      <alignment horizontal="right"/>
    </xf>
    <xf numFmtId="0" fontId="2" fillId="2" borderId="11" xfId="0" applyFont="1" applyFill="1" applyBorder="1" applyAlignment="1">
      <alignment horizontal="right"/>
    </xf>
    <xf numFmtId="0" fontId="2" fillId="2" borderId="12" xfId="0" applyFont="1" applyFill="1" applyBorder="1" applyAlignment="1">
      <alignment horizontal="right"/>
    </xf>
    <xf numFmtId="0" fontId="2" fillId="4" borderId="10" xfId="0" applyFont="1" applyFill="1" applyBorder="1"/>
    <xf numFmtId="0" fontId="2" fillId="4" borderId="10" xfId="0" applyFont="1" applyFill="1" applyBorder="1" applyAlignment="1">
      <alignment horizontal="right"/>
    </xf>
    <xf numFmtId="0" fontId="2" fillId="4" borderId="1" xfId="0" applyFont="1" applyFill="1" applyBorder="1" applyAlignment="1">
      <alignment horizontal="right"/>
    </xf>
    <xf numFmtId="0" fontId="2" fillId="4" borderId="11" xfId="0" applyFont="1" applyFill="1" applyBorder="1"/>
    <xf numFmtId="0" fontId="2" fillId="4" borderId="11" xfId="0" applyFont="1" applyFill="1" applyBorder="1" applyAlignment="1">
      <alignment horizontal="right"/>
    </xf>
    <xf numFmtId="0" fontId="2" fillId="4" borderId="12" xfId="0" applyFont="1" applyFill="1" applyBorder="1" applyAlignment="1">
      <alignment horizontal="right"/>
    </xf>
    <xf numFmtId="0" fontId="0" fillId="4" borderId="18" xfId="0" applyFill="1" applyBorder="1"/>
    <xf numFmtId="165" fontId="0" fillId="4" borderId="3" xfId="1" applyNumberFormat="1" applyFont="1" applyFill="1" applyBorder="1" applyAlignment="1">
      <alignment horizontal="right"/>
    </xf>
    <xf numFmtId="165" fontId="0" fillId="4" borderId="18" xfId="1" applyNumberFormat="1" applyFont="1" applyFill="1" applyBorder="1" applyAlignment="1">
      <alignment horizontal="right"/>
    </xf>
    <xf numFmtId="0" fontId="0" fillId="4" borderId="4" xfId="0" applyFill="1" applyBorder="1"/>
    <xf numFmtId="165" fontId="0" fillId="4" borderId="18" xfId="0" applyNumberFormat="1" applyFill="1" applyBorder="1" applyAlignment="1">
      <alignment horizontal="right"/>
    </xf>
    <xf numFmtId="0" fontId="0" fillId="4" borderId="13" xfId="0" applyFill="1" applyBorder="1"/>
    <xf numFmtId="165" fontId="0" fillId="4" borderId="0" xfId="1" applyNumberFormat="1" applyFont="1" applyFill="1" applyBorder="1" applyAlignment="1">
      <alignment horizontal="right"/>
    </xf>
    <xf numFmtId="165" fontId="0" fillId="4" borderId="13" xfId="1" applyNumberFormat="1" applyFont="1" applyFill="1" applyBorder="1" applyAlignment="1">
      <alignment horizontal="right"/>
    </xf>
    <xf numFmtId="0" fontId="0" fillId="4" borderId="6" xfId="0" applyFill="1" applyBorder="1"/>
    <xf numFmtId="165" fontId="0" fillId="4" borderId="13" xfId="0" applyNumberFormat="1" applyFill="1" applyBorder="1" applyAlignment="1">
      <alignment horizontal="right"/>
    </xf>
    <xf numFmtId="0" fontId="2" fillId="4" borderId="6" xfId="0" applyFont="1" applyFill="1" applyBorder="1"/>
    <xf numFmtId="165" fontId="2" fillId="4" borderId="0" xfId="1" applyNumberFormat="1" applyFont="1" applyFill="1" applyBorder="1" applyAlignment="1">
      <alignment horizontal="right"/>
    </xf>
    <xf numFmtId="165" fontId="2" fillId="4" borderId="13" xfId="0" applyNumberFormat="1" applyFont="1" applyFill="1" applyBorder="1" applyAlignment="1">
      <alignment horizontal="right"/>
    </xf>
    <xf numFmtId="0" fontId="0" fillId="4" borderId="14" xfId="0" applyFill="1" applyBorder="1"/>
    <xf numFmtId="165" fontId="0" fillId="4" borderId="8" xfId="1" applyNumberFormat="1" applyFont="1" applyFill="1" applyBorder="1" applyAlignment="1">
      <alignment horizontal="right"/>
    </xf>
    <xf numFmtId="165" fontId="0" fillId="4" borderId="14" xfId="1" applyNumberFormat="1" applyFont="1" applyFill="1" applyBorder="1" applyAlignment="1">
      <alignment horizontal="right"/>
    </xf>
    <xf numFmtId="0" fontId="2" fillId="4" borderId="9" xfId="0" applyFont="1" applyFill="1" applyBorder="1"/>
    <xf numFmtId="165" fontId="2" fillId="4" borderId="8" xfId="1" applyNumberFormat="1" applyFont="1" applyFill="1" applyBorder="1" applyAlignment="1">
      <alignment horizontal="right"/>
    </xf>
    <xf numFmtId="165" fontId="2" fillId="4" borderId="14" xfId="0" applyNumberFormat="1" applyFont="1" applyFill="1" applyBorder="1" applyAlignment="1">
      <alignment horizontal="right"/>
    </xf>
    <xf numFmtId="0" fontId="0" fillId="4" borderId="1" xfId="0" applyFill="1" applyBorder="1"/>
    <xf numFmtId="165" fontId="2" fillId="4" borderId="11" xfId="1" applyNumberFormat="1" applyFont="1" applyFill="1" applyBorder="1" applyAlignment="1">
      <alignment horizontal="right"/>
    </xf>
    <xf numFmtId="165" fontId="2" fillId="4" borderId="1" xfId="1" applyNumberFormat="1" applyFont="1" applyFill="1" applyBorder="1" applyAlignment="1">
      <alignment horizontal="right"/>
    </xf>
    <xf numFmtId="0" fontId="2" fillId="4" borderId="12" xfId="0" applyFont="1" applyFill="1" applyBorder="1"/>
    <xf numFmtId="165" fontId="2" fillId="4" borderId="1" xfId="0" applyNumberFormat="1" applyFont="1" applyFill="1" applyBorder="1" applyAlignment="1">
      <alignment horizontal="right"/>
    </xf>
    <xf numFmtId="169" fontId="0" fillId="4" borderId="0" xfId="0" applyNumberFormat="1" applyFill="1"/>
    <xf numFmtId="2" fontId="0" fillId="4" borderId="0" xfId="0" applyNumberFormat="1" applyFill="1"/>
    <xf numFmtId="0" fontId="0" fillId="4" borderId="0" xfId="0" quotePrefix="1" applyFill="1"/>
    <xf numFmtId="0" fontId="5" fillId="3" borderId="18" xfId="0" applyFont="1" applyFill="1" applyBorder="1"/>
    <xf numFmtId="165" fontId="5" fillId="3" borderId="18" xfId="1" applyNumberFormat="1" applyFont="1" applyFill="1" applyBorder="1" applyAlignment="1">
      <alignment horizontal="right"/>
    </xf>
    <xf numFmtId="165" fontId="5" fillId="3" borderId="18" xfId="0" applyNumberFormat="1" applyFont="1" applyFill="1" applyBorder="1" applyAlignment="1">
      <alignment horizontal="right"/>
    </xf>
    <xf numFmtId="0" fontId="5" fillId="3" borderId="13" xfId="0" applyFont="1" applyFill="1" applyBorder="1"/>
    <xf numFmtId="165" fontId="5" fillId="3" borderId="13" xfId="1" applyNumberFormat="1" applyFont="1" applyFill="1" applyBorder="1" applyAlignment="1">
      <alignment horizontal="right"/>
    </xf>
    <xf numFmtId="165" fontId="5" fillId="3" borderId="13" xfId="0" applyNumberFormat="1" applyFont="1" applyFill="1" applyBorder="1" applyAlignment="1">
      <alignment horizontal="right"/>
    </xf>
    <xf numFmtId="165" fontId="4" fillId="3" borderId="13" xfId="0" applyNumberFormat="1" applyFont="1" applyFill="1" applyBorder="1" applyAlignment="1">
      <alignment horizontal="right"/>
    </xf>
    <xf numFmtId="165" fontId="4" fillId="3" borderId="14" xfId="0" applyNumberFormat="1" applyFont="1" applyFill="1" applyBorder="1" applyAlignment="1">
      <alignment horizontal="right"/>
    </xf>
    <xf numFmtId="0" fontId="4" fillId="3" borderId="0" xfId="0" applyFont="1" applyFill="1" applyBorder="1"/>
    <xf numFmtId="0" fontId="4" fillId="3" borderId="0" xfId="0" applyFont="1" applyFill="1" applyBorder="1" applyAlignment="1">
      <alignment horizontal="right"/>
    </xf>
    <xf numFmtId="0" fontId="5" fillId="3" borderId="0" xfId="0" applyFont="1" applyFill="1" applyBorder="1"/>
    <xf numFmtId="0" fontId="5" fillId="3" borderId="3" xfId="0" applyFont="1" applyFill="1" applyBorder="1"/>
    <xf numFmtId="0" fontId="4" fillId="3" borderId="8" xfId="0" applyFont="1" applyFill="1" applyBorder="1"/>
    <xf numFmtId="0" fontId="4" fillId="3" borderId="14" xfId="0" applyFont="1" applyFill="1" applyBorder="1"/>
    <xf numFmtId="165" fontId="4" fillId="3" borderId="14" xfId="1" applyNumberFormat="1" applyFont="1" applyFill="1" applyBorder="1" applyAlignment="1">
      <alignment horizontal="right"/>
    </xf>
    <xf numFmtId="165" fontId="0" fillId="3" borderId="0" xfId="1" applyNumberFormat="1" applyFont="1" applyFill="1" applyAlignment="1">
      <alignment horizontal="right"/>
    </xf>
    <xf numFmtId="0" fontId="0" fillId="3" borderId="0" xfId="0" applyFill="1" applyAlignment="1">
      <alignment horizontal="right"/>
    </xf>
    <xf numFmtId="165" fontId="0" fillId="3" borderId="14" xfId="1" applyNumberFormat="1" applyFont="1" applyFill="1" applyBorder="1"/>
    <xf numFmtId="9" fontId="0" fillId="4" borderId="0" xfId="0" applyNumberFormat="1" applyFill="1"/>
    <xf numFmtId="165" fontId="2" fillId="3" borderId="0" xfId="1" applyNumberFormat="1" applyFont="1" applyFill="1"/>
    <xf numFmtId="165" fontId="0" fillId="4" borderId="0" xfId="1" applyNumberFormat="1" applyFont="1" applyFill="1" applyAlignment="1">
      <alignment horizontal="right"/>
    </xf>
    <xf numFmtId="165" fontId="4" fillId="4" borderId="0" xfId="1" applyNumberFormat="1" applyFont="1" applyFill="1"/>
    <xf numFmtId="165" fontId="4" fillId="4" borderId="0" xfId="0" applyNumberFormat="1" applyFont="1" applyFill="1"/>
    <xf numFmtId="165" fontId="2" fillId="4" borderId="0" xfId="0" applyNumberFormat="1" applyFont="1" applyFill="1"/>
    <xf numFmtId="165" fontId="0" fillId="3" borderId="0" xfId="1" applyNumberFormat="1" applyFont="1" applyFill="1" applyBorder="1"/>
    <xf numFmtId="0" fontId="0" fillId="3" borderId="3" xfId="0" applyFill="1" applyBorder="1"/>
    <xf numFmtId="0" fontId="0" fillId="3" borderId="4" xfId="0" applyFill="1" applyBorder="1"/>
    <xf numFmtId="0" fontId="0" fillId="3" borderId="9" xfId="0" applyFill="1" applyBorder="1"/>
    <xf numFmtId="0" fontId="0" fillId="3" borderId="6" xfId="0" applyFill="1" applyBorder="1"/>
    <xf numFmtId="165" fontId="0" fillId="3" borderId="3" xfId="1" applyNumberFormat="1" applyFont="1" applyFill="1" applyBorder="1" applyAlignment="1">
      <alignment horizontal="right"/>
    </xf>
    <xf numFmtId="165" fontId="0" fillId="3" borderId="18" xfId="1" applyNumberFormat="1" applyFont="1" applyFill="1" applyBorder="1" applyAlignment="1">
      <alignment horizontal="right"/>
    </xf>
    <xf numFmtId="165" fontId="0" fillId="3" borderId="18" xfId="0" applyNumberFormat="1" applyFill="1" applyBorder="1" applyAlignment="1">
      <alignment horizontal="right"/>
    </xf>
    <xf numFmtId="165" fontId="0" fillId="3" borderId="0" xfId="1" applyNumberFormat="1" applyFont="1" applyFill="1" applyBorder="1" applyAlignment="1">
      <alignment horizontal="right"/>
    </xf>
    <xf numFmtId="165" fontId="0" fillId="3" borderId="13" xfId="1" applyNumberFormat="1" applyFont="1" applyFill="1" applyBorder="1" applyAlignment="1">
      <alignment horizontal="right"/>
    </xf>
    <xf numFmtId="165" fontId="0" fillId="3" borderId="13" xfId="0" applyNumberFormat="1" applyFill="1" applyBorder="1" applyAlignment="1">
      <alignment horizontal="right"/>
    </xf>
    <xf numFmtId="0" fontId="2" fillId="3" borderId="6" xfId="0" applyFont="1" applyFill="1" applyBorder="1"/>
    <xf numFmtId="165" fontId="2" fillId="3" borderId="0" xfId="1" applyNumberFormat="1" applyFont="1" applyFill="1" applyBorder="1" applyAlignment="1">
      <alignment horizontal="right"/>
    </xf>
    <xf numFmtId="165" fontId="2" fillId="3" borderId="13" xfId="0" applyNumberFormat="1" applyFont="1" applyFill="1" applyBorder="1" applyAlignment="1">
      <alignment horizontal="right"/>
    </xf>
    <xf numFmtId="0" fontId="0" fillId="3" borderId="14" xfId="0" applyFill="1" applyBorder="1"/>
    <xf numFmtId="165" fontId="0" fillId="3" borderId="8" xfId="1" applyNumberFormat="1" applyFont="1" applyFill="1" applyBorder="1" applyAlignment="1">
      <alignment horizontal="right"/>
    </xf>
    <xf numFmtId="165" fontId="0" fillId="3" borderId="14" xfId="1" applyNumberFormat="1" applyFont="1" applyFill="1" applyBorder="1" applyAlignment="1">
      <alignment horizontal="right"/>
    </xf>
    <xf numFmtId="0" fontId="2" fillId="3" borderId="9" xfId="0" applyFont="1" applyFill="1" applyBorder="1"/>
    <xf numFmtId="165" fontId="2" fillId="3" borderId="8" xfId="1" applyNumberFormat="1" applyFont="1" applyFill="1" applyBorder="1" applyAlignment="1">
      <alignment horizontal="right"/>
    </xf>
    <xf numFmtId="165" fontId="2" fillId="3" borderId="14" xfId="0" applyNumberFormat="1" applyFont="1" applyFill="1" applyBorder="1" applyAlignment="1">
      <alignment horizontal="right"/>
    </xf>
    <xf numFmtId="0" fontId="0" fillId="3" borderId="1" xfId="0" applyFill="1" applyBorder="1"/>
    <xf numFmtId="165" fontId="2" fillId="3" borderId="11" xfId="1" applyNumberFormat="1" applyFont="1" applyFill="1" applyBorder="1" applyAlignment="1">
      <alignment horizontal="right"/>
    </xf>
    <xf numFmtId="165" fontId="2" fillId="3" borderId="1" xfId="1" applyNumberFormat="1" applyFont="1" applyFill="1" applyBorder="1" applyAlignment="1">
      <alignment horizontal="right"/>
    </xf>
    <xf numFmtId="0" fontId="2" fillId="3" borderId="12" xfId="0" applyFont="1" applyFill="1" applyBorder="1"/>
    <xf numFmtId="165" fontId="2" fillId="3" borderId="1" xfId="0" applyNumberFormat="1" applyFont="1" applyFill="1" applyBorder="1" applyAlignment="1">
      <alignment horizontal="right"/>
    </xf>
    <xf numFmtId="0" fontId="0" fillId="3" borderId="0" xfId="0" quotePrefix="1" applyFill="1"/>
    <xf numFmtId="2" fontId="0" fillId="3" borderId="0" xfId="0" applyNumberFormat="1" applyFill="1"/>
    <xf numFmtId="0" fontId="3" fillId="4" borderId="0" xfId="0" applyFont="1" applyFill="1"/>
    <xf numFmtId="0" fontId="0" fillId="3" borderId="13" xfId="0" applyFill="1" applyBorder="1" applyAlignment="1">
      <alignment horizontal="right"/>
    </xf>
    <xf numFmtId="43" fontId="0" fillId="3" borderId="13" xfId="0" applyNumberFormat="1" applyFill="1" applyBorder="1" applyAlignment="1">
      <alignment horizontal="right"/>
    </xf>
    <xf numFmtId="165" fontId="0" fillId="3" borderId="14" xfId="0" applyNumberFormat="1" applyFill="1" applyBorder="1" applyAlignment="1">
      <alignment horizontal="right"/>
    </xf>
    <xf numFmtId="0" fontId="0" fillId="3" borderId="10" xfId="0" applyFill="1" applyBorder="1"/>
    <xf numFmtId="0" fontId="2" fillId="3" borderId="1" xfId="0" applyFont="1" applyFill="1" applyBorder="1" applyAlignment="1">
      <alignment horizontal="right"/>
    </xf>
    <xf numFmtId="165" fontId="4" fillId="3" borderId="13" xfId="0" applyNumberFormat="1" applyFont="1" applyFill="1" applyBorder="1"/>
    <xf numFmtId="165" fontId="2" fillId="3" borderId="13" xfId="0" applyNumberFormat="1" applyFont="1" applyFill="1" applyBorder="1"/>
    <xf numFmtId="165" fontId="2" fillId="3" borderId="14" xfId="0" applyNumberFormat="1" applyFont="1" applyFill="1" applyBorder="1"/>
    <xf numFmtId="43" fontId="0" fillId="3" borderId="13" xfId="0" applyNumberFormat="1" applyFill="1" applyBorder="1"/>
    <xf numFmtId="0" fontId="0" fillId="2" borderId="10" xfId="0" applyFill="1" applyBorder="1"/>
    <xf numFmtId="0" fontId="2" fillId="2" borderId="1" xfId="0" applyFont="1" applyFill="1" applyBorder="1"/>
    <xf numFmtId="0" fontId="0" fillId="2" borderId="12" xfId="0" applyFill="1" applyBorder="1"/>
    <xf numFmtId="165" fontId="4" fillId="3" borderId="13" xfId="1" applyNumberFormat="1" applyFont="1" applyFill="1" applyBorder="1"/>
    <xf numFmtId="165" fontId="2" fillId="3" borderId="13" xfId="1" applyNumberFormat="1" applyFont="1" applyFill="1" applyBorder="1"/>
    <xf numFmtId="165" fontId="2" fillId="3" borderId="14" xfId="1" applyNumberFormat="1" applyFont="1" applyFill="1" applyBorder="1"/>
    <xf numFmtId="165" fontId="2" fillId="3" borderId="13" xfId="1" applyNumberFormat="1" applyFont="1" applyFill="1" applyBorder="1" applyAlignment="1">
      <alignment horizontal="right"/>
    </xf>
    <xf numFmtId="0" fontId="0" fillId="4" borderId="5" xfId="0" applyFill="1" applyBorder="1"/>
    <xf numFmtId="0" fontId="0" fillId="4" borderId="7" xfId="0" applyFill="1" applyBorder="1"/>
    <xf numFmtId="10" fontId="0" fillId="4" borderId="0" xfId="2" applyNumberFormat="1" applyFont="1" applyFill="1"/>
    <xf numFmtId="0" fontId="6" fillId="0" borderId="0" xfId="0" applyFont="1"/>
    <xf numFmtId="0" fontId="6" fillId="3" borderId="0" xfId="0" applyFont="1" applyFill="1"/>
    <xf numFmtId="0" fontId="0" fillId="3" borderId="0" xfId="0" applyFill="1" applyAlignment="1">
      <alignment vertical="top" wrapText="1"/>
    </xf>
    <xf numFmtId="0" fontId="2" fillId="3" borderId="13" xfId="0" applyFont="1" applyFill="1" applyBorder="1" applyAlignment="1">
      <alignment horizontal="right"/>
    </xf>
    <xf numFmtId="0" fontId="0" fillId="0" borderId="0" xfId="0" applyAlignment="1">
      <alignment vertical="top" wrapText="1"/>
    </xf>
    <xf numFmtId="0" fontId="0" fillId="4" borderId="8" xfId="0" applyFill="1" applyBorder="1" applyAlignment="1">
      <alignment horizontal="center"/>
    </xf>
    <xf numFmtId="0" fontId="0" fillId="4" borderId="8" xfId="0" applyFill="1" applyBorder="1" applyAlignment="1">
      <alignment horizontal="center" vertical="center"/>
    </xf>
    <xf numFmtId="0" fontId="7" fillId="3" borderId="0" xfId="0" applyFont="1" applyFill="1"/>
    <xf numFmtId="0" fontId="8" fillId="3" borderId="0" xfId="0" applyFont="1" applyFill="1"/>
    <xf numFmtId="0" fontId="8" fillId="0" borderId="0" xfId="0" applyFont="1"/>
    <xf numFmtId="0" fontId="7" fillId="0" borderId="0" xfId="0" applyFont="1"/>
    <xf numFmtId="0" fontId="0" fillId="4" borderId="0" xfId="0" applyFill="1" applyAlignment="1">
      <alignment vertical="top"/>
    </xf>
    <xf numFmtId="165" fontId="0" fillId="4" borderId="0" xfId="0" applyNumberFormat="1" applyFill="1" applyAlignment="1">
      <alignment vertical="top"/>
    </xf>
    <xf numFmtId="43" fontId="0" fillId="4" borderId="0" xfId="0" applyNumberFormat="1" applyFill="1" applyAlignment="1">
      <alignment vertical="top"/>
    </xf>
    <xf numFmtId="0" fontId="0" fillId="4" borderId="0" xfId="0" quotePrefix="1" applyFill="1" applyAlignment="1">
      <alignment vertical="top"/>
    </xf>
    <xf numFmtId="165" fontId="2" fillId="4" borderId="1" xfId="1" applyNumberFormat="1" applyFont="1" applyFill="1" applyBorder="1" applyAlignment="1">
      <alignment horizontal="center" wrapText="1"/>
    </xf>
    <xf numFmtId="0" fontId="2" fillId="4" borderId="11" xfId="0" applyFont="1" applyFill="1" applyBorder="1" applyAlignment="1">
      <alignment horizontal="center" wrapText="1"/>
    </xf>
    <xf numFmtId="0" fontId="2" fillId="4" borderId="1" xfId="0" applyFont="1" applyFill="1" applyBorder="1" applyAlignment="1">
      <alignment horizontal="center" wrapText="1"/>
    </xf>
    <xf numFmtId="2" fontId="2" fillId="4" borderId="12" xfId="0" applyNumberFormat="1" applyFont="1" applyFill="1" applyBorder="1" applyAlignment="1">
      <alignment horizontal="center"/>
    </xf>
    <xf numFmtId="164" fontId="1" fillId="4" borderId="13" xfId="1" applyNumberFormat="1" applyFont="1" applyFill="1" applyBorder="1" applyAlignment="1">
      <alignment horizontal="center"/>
    </xf>
    <xf numFmtId="166" fontId="0" fillId="4" borderId="6" xfId="2" applyNumberFormat="1" applyFont="1" applyFill="1" applyBorder="1" applyAlignment="1">
      <alignment horizontal="center"/>
    </xf>
    <xf numFmtId="0" fontId="0" fillId="4" borderId="0" xfId="0" applyFont="1" applyFill="1" applyBorder="1" applyAlignment="1">
      <alignment horizontal="center"/>
    </xf>
    <xf numFmtId="164" fontId="1" fillId="4" borderId="14" xfId="1" applyNumberFormat="1" applyFont="1" applyFill="1" applyBorder="1" applyAlignment="1">
      <alignment horizontal="center"/>
    </xf>
    <xf numFmtId="0" fontId="0" fillId="4" borderId="8" xfId="0" applyFont="1" applyFill="1" applyBorder="1" applyAlignment="1">
      <alignment horizontal="center"/>
    </xf>
    <xf numFmtId="166" fontId="0" fillId="4" borderId="9" xfId="2" applyNumberFormat="1" applyFont="1" applyFill="1" applyBorder="1" applyAlignment="1">
      <alignment horizontal="center"/>
    </xf>
    <xf numFmtId="0" fontId="0" fillId="0" borderId="6" xfId="0" applyBorder="1"/>
    <xf numFmtId="0" fontId="0" fillId="3" borderId="0" xfId="0" applyFill="1" applyAlignment="1">
      <alignment horizontal="left" vertical="top" wrapText="1"/>
    </xf>
    <xf numFmtId="0" fontId="0" fillId="0" borderId="0" xfId="0" applyAlignment="1">
      <alignment horizontal="left" vertical="top" wrapText="1"/>
    </xf>
    <xf numFmtId="0" fontId="0" fillId="4" borderId="0" xfId="0" applyFill="1" applyAlignment="1">
      <alignment horizontal="left" vertical="top" wrapText="1"/>
    </xf>
    <xf numFmtId="0" fontId="0" fillId="3" borderId="0" xfId="0" applyFill="1" applyAlignment="1">
      <alignment horizontal="left" wrapText="1"/>
    </xf>
    <xf numFmtId="0" fontId="0" fillId="4" borderId="0" xfId="0" applyFill="1" applyAlignment="1">
      <alignment horizontal="left" wrapText="1"/>
    </xf>
  </cellXfs>
  <cellStyles count="3">
    <cellStyle name="Komma" xfId="1" builtinId="3"/>
    <cellStyle name="Prozent" xfId="2"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0</xdr:colOff>
      <xdr:row>11</xdr:row>
      <xdr:rowOff>0</xdr:rowOff>
    </xdr:from>
    <xdr:to>
      <xdr:col>7</xdr:col>
      <xdr:colOff>133350</xdr:colOff>
      <xdr:row>13</xdr:row>
      <xdr:rowOff>66675</xdr:rowOff>
    </xdr:to>
    <xdr:pic>
      <xdr:nvPicPr>
        <xdr:cNvPr id="4" name="Grafik 3">
          <a:extLst>
            <a:ext uri="{FF2B5EF4-FFF2-40B4-BE49-F238E27FC236}">
              <a16:creationId xmlns:a16="http://schemas.microsoft.com/office/drawing/2014/main" id="{7AA1842B-9FCC-4DDD-B782-33E8D3B8246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2181225"/>
          <a:ext cx="1657350"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9989A-F8FE-463D-B698-36B866710A2A}">
  <sheetPr>
    <pageSetUpPr fitToPage="1"/>
  </sheetPr>
  <dimension ref="A1:O59"/>
  <sheetViews>
    <sheetView view="pageBreakPreview" zoomScaleNormal="100" zoomScaleSheetLayoutView="100" workbookViewId="0">
      <selection activeCell="C15" sqref="C15"/>
    </sheetView>
  </sheetViews>
  <sheetFormatPr baseColWidth="10" defaultRowHeight="15" x14ac:dyDescent="0.25"/>
  <cols>
    <col min="1" max="1" width="25" customWidth="1"/>
    <col min="2" max="2" width="16.140625" customWidth="1"/>
    <col min="3" max="3" width="19.28515625" customWidth="1"/>
    <col min="4" max="4" width="12.7109375" customWidth="1"/>
    <col min="5" max="5" width="3.85546875" customWidth="1"/>
    <col min="11" max="11" width="10.85546875" style="5"/>
    <col min="12" max="12" width="12.140625" style="5" bestFit="1" customWidth="1"/>
    <col min="13" max="15" width="10.85546875" style="5"/>
  </cols>
  <sheetData>
    <row r="1" spans="1:15" s="159" customFormat="1" ht="18.75" x14ac:dyDescent="0.3">
      <c r="A1" s="159" t="s">
        <v>201</v>
      </c>
      <c r="K1" s="160"/>
      <c r="L1" s="160"/>
      <c r="M1" s="160"/>
      <c r="N1" s="160"/>
      <c r="O1" s="160"/>
    </row>
    <row r="3" spans="1:15" s="168" customFormat="1" ht="15.75" x14ac:dyDescent="0.25">
      <c r="A3" s="166" t="s">
        <v>40</v>
      </c>
      <c r="B3" s="167"/>
      <c r="C3" s="167"/>
      <c r="D3" s="167"/>
      <c r="E3" s="167"/>
      <c r="F3" s="167"/>
      <c r="G3" s="167"/>
      <c r="H3" s="167"/>
      <c r="I3" s="167"/>
      <c r="J3" s="167"/>
      <c r="K3" s="167"/>
      <c r="L3" s="167"/>
      <c r="M3" s="167"/>
      <c r="N3" s="167"/>
      <c r="O3" s="167"/>
    </row>
    <row r="4" spans="1:15" x14ac:dyDescent="0.25">
      <c r="A4" s="185" t="s">
        <v>0</v>
      </c>
      <c r="B4" s="185"/>
      <c r="C4" s="185"/>
      <c r="D4" s="185"/>
      <c r="E4" s="185"/>
      <c r="F4" s="161"/>
      <c r="G4" s="161"/>
      <c r="H4" s="161"/>
      <c r="I4" s="161"/>
      <c r="J4" s="161"/>
    </row>
    <row r="5" spans="1:15" ht="30.95" customHeight="1" x14ac:dyDescent="0.25">
      <c r="A5" s="185"/>
      <c r="B5" s="185"/>
      <c r="C5" s="185"/>
      <c r="D5" s="185"/>
      <c r="E5" s="185"/>
      <c r="F5" s="161"/>
      <c r="G5" s="161"/>
      <c r="H5" s="161"/>
      <c r="I5" s="161"/>
      <c r="J5" s="161"/>
    </row>
    <row r="6" spans="1:15" x14ac:dyDescent="0.25">
      <c r="A6" s="29" t="s">
        <v>32</v>
      </c>
      <c r="B6" s="5"/>
      <c r="C6" s="162" t="s">
        <v>38</v>
      </c>
      <c r="D6" s="5"/>
      <c r="E6" s="5"/>
      <c r="F6" s="5"/>
      <c r="G6" s="5"/>
      <c r="H6" s="5"/>
      <c r="I6" s="5"/>
      <c r="J6" s="5"/>
    </row>
    <row r="7" spans="1:15" x14ac:dyDescent="0.25">
      <c r="A7" s="13" t="s">
        <v>1</v>
      </c>
      <c r="B7" s="30">
        <v>4800000</v>
      </c>
      <c r="C7" s="36"/>
      <c r="D7" s="5"/>
      <c r="E7" s="5"/>
      <c r="F7" s="5"/>
      <c r="G7" s="5"/>
      <c r="H7" s="5"/>
      <c r="I7" s="5"/>
      <c r="J7" s="5"/>
    </row>
    <row r="8" spans="1:15" x14ac:dyDescent="0.25">
      <c r="A8" s="2" t="s">
        <v>3</v>
      </c>
      <c r="B8" s="6">
        <v>4</v>
      </c>
      <c r="C8" s="184"/>
      <c r="D8" s="5"/>
      <c r="E8" s="5"/>
      <c r="F8" s="5"/>
      <c r="G8" s="5"/>
      <c r="H8" s="5"/>
      <c r="I8" s="5"/>
      <c r="J8" s="5"/>
    </row>
    <row r="9" spans="1:15" x14ac:dyDescent="0.25">
      <c r="A9" s="2" t="s">
        <v>6</v>
      </c>
      <c r="B9" s="7">
        <f>B7*B8</f>
        <v>19200000</v>
      </c>
      <c r="C9" s="7">
        <f>B9/1000</f>
        <v>19200</v>
      </c>
      <c r="D9" s="5"/>
      <c r="E9" s="5"/>
      <c r="F9" s="5"/>
      <c r="G9" s="5"/>
      <c r="H9" s="5"/>
      <c r="I9" s="5"/>
      <c r="J9" s="5"/>
    </row>
    <row r="10" spans="1:15" x14ac:dyDescent="0.25">
      <c r="A10" s="2" t="s">
        <v>2</v>
      </c>
      <c r="B10" s="6">
        <v>192</v>
      </c>
      <c r="C10" s="6"/>
      <c r="D10" s="5"/>
      <c r="E10" s="5"/>
    </row>
    <row r="11" spans="1:15" x14ac:dyDescent="0.25">
      <c r="A11" s="8" t="s">
        <v>5</v>
      </c>
      <c r="B11" s="9">
        <f>B7*B10</f>
        <v>921600000</v>
      </c>
      <c r="C11" s="9">
        <f>B11/1000</f>
        <v>921600</v>
      </c>
      <c r="D11" s="5"/>
      <c r="E11" s="5"/>
    </row>
    <row r="12" spans="1:15" x14ac:dyDescent="0.25">
      <c r="A12" s="5"/>
      <c r="B12" s="5"/>
      <c r="C12" s="5"/>
      <c r="D12" s="5"/>
      <c r="E12" s="5"/>
    </row>
    <row r="13" spans="1:15" ht="30" x14ac:dyDescent="0.25">
      <c r="A13" s="27" t="s">
        <v>13</v>
      </c>
      <c r="B13" s="28" t="s">
        <v>8</v>
      </c>
      <c r="C13" s="28" t="s">
        <v>9</v>
      </c>
      <c r="D13" s="5"/>
      <c r="E13" s="5"/>
    </row>
    <row r="14" spans="1:15" x14ac:dyDescent="0.25">
      <c r="A14" s="2" t="s">
        <v>7</v>
      </c>
      <c r="B14" s="3">
        <v>2000000</v>
      </c>
      <c r="C14" s="4">
        <f>B14/$B$17</f>
        <v>0.41666666666666669</v>
      </c>
      <c r="D14" s="5"/>
      <c r="E14" s="5"/>
    </row>
    <row r="15" spans="1:15" x14ac:dyDescent="0.25">
      <c r="A15" s="2" t="s">
        <v>10</v>
      </c>
      <c r="B15" s="3">
        <v>290000</v>
      </c>
      <c r="C15" s="4">
        <f t="shared" ref="C15:C17" si="0">B15/$B$17</f>
        <v>6.0416666666666667E-2</v>
      </c>
      <c r="D15" s="5"/>
      <c r="E15" s="5"/>
    </row>
    <row r="16" spans="1:15" x14ac:dyDescent="0.25">
      <c r="A16" s="2" t="s">
        <v>11</v>
      </c>
      <c r="B16" s="7">
        <f>B7-B14-B15</f>
        <v>2510000</v>
      </c>
      <c r="C16" s="4">
        <f t="shared" si="0"/>
        <v>0.5229166666666667</v>
      </c>
      <c r="D16" s="5"/>
      <c r="E16" s="5"/>
      <c r="L16" s="12"/>
    </row>
    <row r="17" spans="1:12" x14ac:dyDescent="0.25">
      <c r="A17" s="8" t="s">
        <v>12</v>
      </c>
      <c r="B17" s="9">
        <f>B7</f>
        <v>4800000</v>
      </c>
      <c r="C17" s="10">
        <f t="shared" si="0"/>
        <v>1</v>
      </c>
      <c r="D17" s="5"/>
      <c r="E17" s="5"/>
      <c r="L17" s="12"/>
    </row>
    <row r="18" spans="1:12" x14ac:dyDescent="0.25">
      <c r="A18" s="5"/>
      <c r="B18" s="5"/>
      <c r="C18" s="5"/>
      <c r="D18" s="5"/>
      <c r="E18" s="5"/>
      <c r="F18" s="5"/>
      <c r="G18" s="5"/>
      <c r="H18" s="5"/>
      <c r="I18" s="5"/>
      <c r="J18" s="5"/>
    </row>
    <row r="19" spans="1:12" x14ac:dyDescent="0.25">
      <c r="A19" s="29" t="s">
        <v>31</v>
      </c>
      <c r="B19" s="5"/>
      <c r="C19" s="5"/>
      <c r="D19" s="5"/>
      <c r="E19" s="5"/>
      <c r="F19" s="5"/>
      <c r="G19" s="5"/>
      <c r="H19" s="5"/>
      <c r="I19" s="5"/>
      <c r="J19" s="5"/>
    </row>
    <row r="20" spans="1:12" x14ac:dyDescent="0.25">
      <c r="A20" s="13" t="s">
        <v>15</v>
      </c>
      <c r="B20" s="14">
        <v>10000</v>
      </c>
      <c r="C20" s="13" t="s">
        <v>222</v>
      </c>
      <c r="D20" s="14">
        <v>56000</v>
      </c>
      <c r="E20" s="5"/>
      <c r="F20" s="5"/>
      <c r="G20" s="5"/>
      <c r="H20" s="5"/>
      <c r="I20" s="5"/>
      <c r="J20" s="5"/>
    </row>
    <row r="21" spans="1:12" x14ac:dyDescent="0.25">
      <c r="A21" s="2" t="s">
        <v>221</v>
      </c>
      <c r="B21" s="15">
        <v>349000</v>
      </c>
      <c r="C21" s="2" t="s">
        <v>223</v>
      </c>
      <c r="D21" s="15">
        <v>425000</v>
      </c>
      <c r="E21" s="5"/>
      <c r="F21" s="5"/>
      <c r="G21" s="5"/>
      <c r="H21" s="5"/>
      <c r="I21" s="5"/>
      <c r="J21" s="5"/>
    </row>
    <row r="22" spans="1:12" x14ac:dyDescent="0.25">
      <c r="A22" s="2" t="s">
        <v>14</v>
      </c>
      <c r="B22" s="15">
        <f>B27-B20-B21</f>
        <v>698000</v>
      </c>
      <c r="C22" s="16" t="s">
        <v>24</v>
      </c>
      <c r="D22" s="17">
        <f>D20+D21</f>
        <v>481000</v>
      </c>
      <c r="E22" s="5"/>
      <c r="F22" s="5"/>
      <c r="G22" s="5"/>
      <c r="H22" s="5"/>
      <c r="I22" s="5"/>
      <c r="J22" s="5"/>
    </row>
    <row r="23" spans="1:12" x14ac:dyDescent="0.25">
      <c r="A23" s="2"/>
      <c r="B23" s="15"/>
      <c r="C23" s="2" t="s">
        <v>4</v>
      </c>
      <c r="D23" s="18">
        <f>B9/1000</f>
        <v>19200</v>
      </c>
      <c r="E23" s="5"/>
      <c r="F23" s="5"/>
      <c r="G23" s="5"/>
      <c r="H23" s="5"/>
      <c r="I23" s="5"/>
      <c r="J23" s="5"/>
    </row>
    <row r="24" spans="1:12" x14ac:dyDescent="0.25">
      <c r="A24" s="2"/>
      <c r="B24" s="15"/>
      <c r="C24" s="2" t="s">
        <v>18</v>
      </c>
      <c r="D24" s="18">
        <v>4200</v>
      </c>
      <c r="E24" s="5"/>
      <c r="F24" s="5"/>
      <c r="G24" s="5"/>
      <c r="H24" s="5"/>
      <c r="I24" s="5"/>
      <c r="J24" s="5"/>
    </row>
    <row r="25" spans="1:12" x14ac:dyDescent="0.25">
      <c r="A25" s="2"/>
      <c r="B25" s="15"/>
      <c r="C25" s="2" t="s">
        <v>19</v>
      </c>
      <c r="D25" s="19">
        <v>552600</v>
      </c>
      <c r="E25" s="5"/>
      <c r="F25" s="5"/>
      <c r="G25" s="5"/>
      <c r="H25" s="5"/>
      <c r="I25" s="5"/>
      <c r="J25" s="5"/>
    </row>
    <row r="26" spans="1:12" x14ac:dyDescent="0.25">
      <c r="A26" s="8"/>
      <c r="B26" s="20"/>
      <c r="C26" s="21" t="s">
        <v>20</v>
      </c>
      <c r="D26" s="22">
        <v>576000</v>
      </c>
      <c r="E26" s="5"/>
      <c r="F26" s="5"/>
      <c r="G26" s="5"/>
      <c r="H26" s="5"/>
      <c r="I26" s="5"/>
      <c r="J26" s="5"/>
    </row>
    <row r="27" spans="1:12" ht="15.75" thickBot="1" x14ac:dyDescent="0.3">
      <c r="A27" s="23" t="s">
        <v>17</v>
      </c>
      <c r="B27" s="24">
        <f>D27</f>
        <v>1057000</v>
      </c>
      <c r="C27" s="25" t="s">
        <v>21</v>
      </c>
      <c r="D27" s="26">
        <f>D22+D26</f>
        <v>1057000</v>
      </c>
      <c r="E27" s="5"/>
      <c r="F27" s="5"/>
      <c r="G27" s="5"/>
      <c r="H27" s="5"/>
      <c r="I27" s="5"/>
      <c r="J27" s="5"/>
    </row>
    <row r="28" spans="1:12" ht="15.75" thickTop="1" x14ac:dyDescent="0.25">
      <c r="A28" s="5"/>
      <c r="B28" s="5"/>
      <c r="C28" s="5"/>
      <c r="D28" s="5"/>
      <c r="E28" s="5"/>
      <c r="F28" s="5"/>
      <c r="G28" s="5"/>
      <c r="H28" s="5"/>
      <c r="I28" s="5"/>
      <c r="J28" s="5"/>
    </row>
    <row r="29" spans="1:12" x14ac:dyDescent="0.25">
      <c r="A29" s="29" t="s">
        <v>30</v>
      </c>
      <c r="B29" s="5"/>
      <c r="C29" s="5"/>
      <c r="D29" s="5"/>
      <c r="E29" s="5"/>
      <c r="G29" s="5"/>
      <c r="H29" s="5"/>
      <c r="I29" s="5"/>
      <c r="J29" s="5"/>
    </row>
    <row r="30" spans="1:12" x14ac:dyDescent="0.25">
      <c r="A30" s="13" t="s">
        <v>25</v>
      </c>
      <c r="B30" s="30">
        <v>800000</v>
      </c>
      <c r="C30" s="5"/>
      <c r="D30" s="5"/>
      <c r="E30" s="5"/>
      <c r="F30" s="5"/>
      <c r="G30" s="5"/>
      <c r="H30" s="5"/>
      <c r="I30" s="5"/>
      <c r="J30" s="5"/>
    </row>
    <row r="31" spans="1:12" x14ac:dyDescent="0.25">
      <c r="A31" s="2" t="s">
        <v>26</v>
      </c>
      <c r="B31" s="7">
        <v>128000</v>
      </c>
      <c r="C31" s="5"/>
      <c r="D31" s="5"/>
      <c r="E31" s="5"/>
      <c r="F31" s="5"/>
      <c r="G31" s="5"/>
      <c r="H31" s="5"/>
      <c r="I31" s="5"/>
      <c r="J31" s="5"/>
    </row>
    <row r="32" spans="1:12" x14ac:dyDescent="0.25">
      <c r="A32" s="2" t="s">
        <v>27</v>
      </c>
      <c r="B32" s="7">
        <f>60000</f>
        <v>60000</v>
      </c>
      <c r="C32" s="5"/>
      <c r="D32" s="5"/>
      <c r="E32" s="5"/>
      <c r="F32" s="5"/>
      <c r="G32" s="5"/>
      <c r="H32" s="5"/>
      <c r="I32" s="5"/>
      <c r="J32" s="5"/>
    </row>
    <row r="33" spans="1:10" x14ac:dyDescent="0.25">
      <c r="A33" s="2" t="s">
        <v>28</v>
      </c>
      <c r="B33" s="7">
        <f>51000</f>
        <v>51000</v>
      </c>
      <c r="C33" s="5"/>
      <c r="D33" s="5"/>
      <c r="E33" s="5"/>
      <c r="F33" s="5"/>
      <c r="G33" s="5"/>
      <c r="H33" s="5"/>
      <c r="I33" s="5"/>
      <c r="J33" s="5"/>
    </row>
    <row r="34" spans="1:10" x14ac:dyDescent="0.25">
      <c r="A34" s="8" t="s">
        <v>29</v>
      </c>
      <c r="B34" s="9">
        <f>44500</f>
        <v>44500</v>
      </c>
      <c r="C34" s="5"/>
      <c r="D34" s="5"/>
      <c r="E34" s="5"/>
      <c r="F34" s="5"/>
      <c r="G34" s="5"/>
      <c r="H34" s="5"/>
      <c r="I34" s="5"/>
      <c r="J34" s="5"/>
    </row>
    <row r="35" spans="1:10" x14ac:dyDescent="0.25">
      <c r="A35" s="5"/>
      <c r="B35" s="5"/>
      <c r="C35" s="5"/>
      <c r="D35" s="5"/>
      <c r="E35" s="5"/>
      <c r="F35" s="5"/>
      <c r="G35" s="5"/>
      <c r="H35" s="5"/>
      <c r="I35" s="5"/>
      <c r="J35" s="5"/>
    </row>
    <row r="36" spans="1:10" x14ac:dyDescent="0.25">
      <c r="A36" s="185" t="s">
        <v>202</v>
      </c>
      <c r="B36" s="185"/>
      <c r="C36" s="185"/>
      <c r="D36" s="185"/>
      <c r="E36" s="185"/>
      <c r="F36" s="5"/>
      <c r="G36" s="5"/>
      <c r="H36" s="5"/>
      <c r="I36" s="5"/>
      <c r="J36" s="5"/>
    </row>
    <row r="37" spans="1:10" x14ac:dyDescent="0.25">
      <c r="F37" s="5"/>
      <c r="G37" s="5"/>
      <c r="H37" s="5"/>
      <c r="I37" s="5"/>
      <c r="J37" s="5"/>
    </row>
    <row r="38" spans="1:10" x14ac:dyDescent="0.25">
      <c r="A38" s="5" t="s">
        <v>39</v>
      </c>
      <c r="B38" s="5"/>
      <c r="C38" s="5"/>
      <c r="D38" s="5"/>
      <c r="E38" s="5"/>
      <c r="F38" s="5"/>
      <c r="G38" s="5"/>
      <c r="H38" s="5"/>
      <c r="I38" s="5"/>
      <c r="J38" s="5"/>
    </row>
    <row r="39" spans="1:10" x14ac:dyDescent="0.25">
      <c r="A39" s="33" t="s">
        <v>37</v>
      </c>
      <c r="B39" s="34"/>
      <c r="C39" s="34"/>
      <c r="D39" s="35">
        <v>400000</v>
      </c>
      <c r="F39" s="5"/>
      <c r="G39" s="5"/>
      <c r="H39" s="5"/>
      <c r="I39" s="5"/>
      <c r="J39" s="5"/>
    </row>
    <row r="40" spans="1:10" x14ac:dyDescent="0.25">
      <c r="A40" s="2" t="s">
        <v>35</v>
      </c>
      <c r="B40" s="31"/>
      <c r="C40" s="31"/>
      <c r="D40" s="15">
        <v>0</v>
      </c>
      <c r="F40" s="5"/>
      <c r="G40" s="5"/>
      <c r="H40" s="5"/>
      <c r="I40" s="5"/>
      <c r="J40" s="5"/>
    </row>
    <row r="41" spans="1:10" x14ac:dyDescent="0.25">
      <c r="A41" s="2" t="s">
        <v>36</v>
      </c>
      <c r="B41" s="31"/>
      <c r="C41" s="31"/>
      <c r="D41" s="15">
        <v>400000</v>
      </c>
      <c r="F41" s="5"/>
      <c r="G41" s="5"/>
      <c r="H41" s="5"/>
      <c r="I41" s="5"/>
      <c r="J41" s="5"/>
    </row>
    <row r="42" spans="1:10" x14ac:dyDescent="0.25">
      <c r="A42" s="2" t="s">
        <v>33</v>
      </c>
      <c r="B42" s="31"/>
      <c r="C42" s="31"/>
      <c r="D42" s="15">
        <v>53000</v>
      </c>
      <c r="F42" s="5"/>
      <c r="G42" s="5"/>
      <c r="H42" s="5"/>
      <c r="I42" s="5"/>
      <c r="J42" s="5"/>
    </row>
    <row r="43" spans="1:10" x14ac:dyDescent="0.25">
      <c r="A43" s="8" t="s">
        <v>34</v>
      </c>
      <c r="B43" s="32"/>
      <c r="C43" s="32"/>
      <c r="D43" s="20">
        <v>22000</v>
      </c>
      <c r="F43" s="5"/>
      <c r="G43" s="5"/>
      <c r="H43" s="5"/>
      <c r="I43" s="5"/>
      <c r="J43" s="5"/>
    </row>
    <row r="44" spans="1:10" x14ac:dyDescent="0.25">
      <c r="A44" s="5"/>
      <c r="B44" s="5"/>
      <c r="C44" s="5"/>
      <c r="D44" s="5"/>
      <c r="E44" s="5"/>
      <c r="F44" s="5"/>
      <c r="G44" s="5"/>
      <c r="H44" s="5"/>
      <c r="I44" s="5"/>
      <c r="J44" s="5"/>
    </row>
    <row r="45" spans="1:10" x14ac:dyDescent="0.25">
      <c r="A45" s="5"/>
      <c r="B45" s="5"/>
      <c r="C45" s="5"/>
      <c r="D45" s="5"/>
      <c r="E45" s="5"/>
      <c r="F45" s="5"/>
      <c r="G45" s="5"/>
      <c r="H45" s="5"/>
      <c r="I45" s="5"/>
      <c r="J45" s="5"/>
    </row>
    <row r="46" spans="1:10" x14ac:dyDescent="0.25">
      <c r="A46" s="5"/>
      <c r="B46" s="5"/>
      <c r="C46" s="5"/>
      <c r="D46" s="5"/>
      <c r="E46" s="5"/>
      <c r="F46" s="5"/>
      <c r="G46" s="5"/>
      <c r="H46" s="5"/>
      <c r="I46" s="5"/>
      <c r="J46" s="5"/>
    </row>
    <row r="47" spans="1:10" x14ac:dyDescent="0.25">
      <c r="A47" s="5"/>
      <c r="B47" s="5"/>
      <c r="C47" s="5"/>
      <c r="D47" s="5"/>
      <c r="E47" s="5"/>
      <c r="F47" s="5"/>
      <c r="G47" s="5"/>
      <c r="H47" s="5"/>
      <c r="I47" s="5"/>
      <c r="J47" s="5"/>
    </row>
    <row r="48" spans="1:10" x14ac:dyDescent="0.25">
      <c r="A48" s="5"/>
      <c r="B48" s="5"/>
      <c r="C48" s="5"/>
      <c r="D48" s="5"/>
      <c r="E48" s="5"/>
      <c r="F48" s="5"/>
      <c r="G48" s="5"/>
      <c r="H48" s="5"/>
      <c r="I48" s="5"/>
      <c r="J48" s="5"/>
    </row>
    <row r="49" spans="1:10" x14ac:dyDescent="0.25">
      <c r="A49" s="5"/>
      <c r="B49" s="5"/>
      <c r="C49" s="5"/>
      <c r="D49" s="5"/>
      <c r="E49" s="5"/>
      <c r="F49" s="5"/>
      <c r="G49" s="5"/>
      <c r="H49" s="5"/>
      <c r="I49" s="5"/>
      <c r="J49" s="5"/>
    </row>
    <row r="50" spans="1:10" x14ac:dyDescent="0.25">
      <c r="A50" s="5"/>
      <c r="B50" s="5"/>
      <c r="C50" s="5"/>
      <c r="D50" s="5"/>
      <c r="E50" s="5"/>
      <c r="F50" s="5"/>
      <c r="G50" s="5"/>
      <c r="H50" s="5"/>
      <c r="I50" s="5"/>
      <c r="J50" s="5"/>
    </row>
    <row r="51" spans="1:10" x14ac:dyDescent="0.25">
      <c r="A51" s="5"/>
      <c r="B51" s="5"/>
      <c r="C51" s="5"/>
      <c r="D51" s="5"/>
      <c r="E51" s="5"/>
      <c r="F51" s="5"/>
      <c r="G51" s="5"/>
      <c r="H51" s="5"/>
      <c r="I51" s="5"/>
      <c r="J51" s="5"/>
    </row>
    <row r="52" spans="1:10" x14ac:dyDescent="0.25">
      <c r="A52" s="5"/>
      <c r="B52" s="5"/>
      <c r="C52" s="5"/>
      <c r="D52" s="5"/>
      <c r="E52" s="5"/>
      <c r="F52" s="5"/>
      <c r="G52" s="5"/>
      <c r="H52" s="5"/>
      <c r="I52" s="5"/>
      <c r="J52" s="5"/>
    </row>
    <row r="53" spans="1:10" x14ac:dyDescent="0.25">
      <c r="A53" s="5"/>
      <c r="B53" s="5"/>
      <c r="C53" s="5"/>
      <c r="D53" s="5"/>
      <c r="E53" s="5"/>
      <c r="F53" s="5"/>
      <c r="G53" s="5"/>
      <c r="H53" s="5"/>
      <c r="I53" s="5"/>
      <c r="J53" s="5"/>
    </row>
    <row r="54" spans="1:10" x14ac:dyDescent="0.25">
      <c r="A54" s="5"/>
      <c r="B54" s="5"/>
      <c r="C54" s="5"/>
      <c r="D54" s="5"/>
      <c r="E54" s="5"/>
      <c r="F54" s="5"/>
      <c r="G54" s="5"/>
    </row>
    <row r="55" spans="1:10" x14ac:dyDescent="0.25">
      <c r="A55" s="5"/>
      <c r="B55" s="5"/>
      <c r="C55" s="5"/>
      <c r="D55" s="5"/>
      <c r="E55" s="5"/>
      <c r="F55" s="5"/>
      <c r="G55" s="5"/>
    </row>
    <row r="56" spans="1:10" x14ac:dyDescent="0.25">
      <c r="A56" s="5"/>
      <c r="B56" s="5"/>
      <c r="C56" s="5"/>
      <c r="D56" s="5"/>
      <c r="E56" s="5"/>
      <c r="F56" s="5"/>
      <c r="G56" s="5"/>
    </row>
    <row r="57" spans="1:10" x14ac:dyDescent="0.25">
      <c r="A57" s="5"/>
      <c r="B57" s="5"/>
      <c r="C57" s="5"/>
      <c r="D57" s="5"/>
      <c r="E57" s="5"/>
      <c r="F57" s="5"/>
      <c r="G57" s="5"/>
    </row>
    <row r="58" spans="1:10" x14ac:dyDescent="0.25">
      <c r="A58" s="5"/>
      <c r="B58" s="5"/>
      <c r="C58" s="5"/>
      <c r="D58" s="5"/>
      <c r="E58" s="5"/>
      <c r="F58" s="5"/>
      <c r="G58" s="5"/>
    </row>
    <row r="59" spans="1:10" x14ac:dyDescent="0.25">
      <c r="A59" s="5"/>
      <c r="B59" s="5"/>
      <c r="C59" s="5"/>
      <c r="D59" s="5"/>
      <c r="E59" s="5"/>
      <c r="F59" s="5"/>
      <c r="G59" s="5"/>
    </row>
  </sheetData>
  <mergeCells count="2">
    <mergeCell ref="A36:E36"/>
    <mergeCell ref="A4:E5"/>
  </mergeCells>
  <pageMargins left="0.70866141732283472" right="0.70866141732283472" top="0.78740157480314965" bottom="0.78740157480314965" header="0.31496062992125984" footer="0.31496062992125984"/>
  <pageSetup paperSize="9" fitToHeight="2" orientation="portrait" horizontalDpi="1200" verticalDpi="1200" r:id="rId1"/>
  <headerFooter>
    <oddHeader>&amp;L&amp;"-,Fett"FIM03 Corporate Finance&amp;"-,Standard"
&amp;R&amp;"-,Fett"Finanzierung mit Eigenkapital</oddHeader>
    <oddFooter xml:space="preserve">&amp;C&amp;"-,Fett"(c) IFZ - Institut für Finanzdienstleistungen Zug / Hochschule Luzern Wirtschaft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21662-A9CF-42E0-866A-F7B4DC601E7C}">
  <dimension ref="A1:O31"/>
  <sheetViews>
    <sheetView view="pageBreakPreview" zoomScaleNormal="100" zoomScaleSheetLayoutView="100" workbookViewId="0">
      <selection activeCell="C15" sqref="C15"/>
    </sheetView>
  </sheetViews>
  <sheetFormatPr baseColWidth="10" defaultRowHeight="15" x14ac:dyDescent="0.25"/>
  <cols>
    <col min="1" max="1" width="23.140625" customWidth="1"/>
    <col min="5" max="5" width="13.28515625" bestFit="1" customWidth="1"/>
  </cols>
  <sheetData>
    <row r="1" spans="1:15" s="168" customFormat="1" ht="15.75" x14ac:dyDescent="0.25">
      <c r="A1" s="166" t="s">
        <v>142</v>
      </c>
      <c r="B1" s="167"/>
      <c r="C1" s="167"/>
      <c r="D1" s="167"/>
      <c r="E1" s="167"/>
      <c r="F1" s="167"/>
      <c r="G1" s="167"/>
      <c r="H1" s="167"/>
      <c r="I1" s="167"/>
      <c r="J1" s="167"/>
      <c r="K1" s="167"/>
      <c r="L1" s="167"/>
      <c r="M1" s="167"/>
      <c r="N1" s="167"/>
    </row>
    <row r="2" spans="1:15" x14ac:dyDescent="0.25">
      <c r="A2" s="5"/>
      <c r="B2" s="5"/>
      <c r="C2" s="5"/>
      <c r="D2" s="5"/>
      <c r="E2" s="5"/>
      <c r="F2" s="5"/>
      <c r="G2" s="5"/>
      <c r="H2" s="5"/>
      <c r="I2" s="5"/>
      <c r="J2" s="5"/>
      <c r="K2" s="5"/>
      <c r="L2" s="5"/>
      <c r="M2" s="5"/>
      <c r="N2" s="5"/>
    </row>
    <row r="3" spans="1:15" ht="27.6" customHeight="1" x14ac:dyDescent="0.25">
      <c r="A3" s="185" t="s">
        <v>173</v>
      </c>
      <c r="B3" s="185"/>
      <c r="C3" s="185"/>
      <c r="D3" s="185"/>
      <c r="E3" s="185"/>
      <c r="F3" s="185"/>
      <c r="G3" s="5"/>
      <c r="H3" s="5"/>
      <c r="I3" s="5"/>
      <c r="J3" s="5"/>
      <c r="K3" s="5"/>
      <c r="L3" s="5"/>
      <c r="M3" s="5"/>
      <c r="N3" s="5"/>
    </row>
    <row r="4" spans="1:15" x14ac:dyDescent="0.25">
      <c r="A4" s="5"/>
      <c r="B4" s="5"/>
      <c r="C4" s="5"/>
      <c r="D4" s="5"/>
      <c r="E4" s="5"/>
      <c r="F4" s="5"/>
      <c r="G4" s="5"/>
      <c r="H4" s="5"/>
      <c r="I4" s="5"/>
      <c r="J4" s="5"/>
      <c r="K4" s="5"/>
      <c r="L4" s="5"/>
      <c r="M4" s="5"/>
      <c r="N4" s="5"/>
    </row>
    <row r="5" spans="1:15" x14ac:dyDescent="0.25">
      <c r="A5" s="37" t="s">
        <v>41</v>
      </c>
      <c r="B5" s="38"/>
      <c r="C5" s="5"/>
      <c r="D5" s="5"/>
      <c r="E5" s="5"/>
      <c r="F5" s="5"/>
      <c r="G5" s="5"/>
      <c r="H5" s="5"/>
      <c r="I5" s="5"/>
      <c r="J5" s="5"/>
      <c r="K5" s="5"/>
      <c r="L5" s="5"/>
      <c r="M5" s="5"/>
      <c r="N5" s="5"/>
    </row>
    <row r="6" spans="1:15" x14ac:dyDescent="0.25">
      <c r="A6" s="38" t="s">
        <v>143</v>
      </c>
      <c r="B6" s="39">
        <f>'Neue Ausgangslage'!B27</f>
        <v>64200</v>
      </c>
      <c r="C6" s="5"/>
      <c r="D6" s="5"/>
      <c r="E6" s="5"/>
      <c r="F6" s="5"/>
      <c r="G6" s="5"/>
      <c r="H6" s="5"/>
      <c r="I6" s="5"/>
      <c r="J6" s="5"/>
      <c r="K6" s="5"/>
      <c r="L6" s="5"/>
      <c r="M6" s="5"/>
      <c r="N6" s="5"/>
    </row>
    <row r="7" spans="1:15" x14ac:dyDescent="0.25">
      <c r="A7" s="38" t="s">
        <v>144</v>
      </c>
      <c r="B7" s="106">
        <v>0.4</v>
      </c>
      <c r="C7" s="5"/>
      <c r="D7" s="5"/>
      <c r="E7" s="5"/>
      <c r="F7" s="5"/>
      <c r="G7" s="5"/>
      <c r="H7" s="5"/>
      <c r="I7" s="5"/>
      <c r="J7" s="5"/>
      <c r="K7" s="5"/>
      <c r="L7" s="5"/>
      <c r="M7" s="5"/>
      <c r="N7" s="5"/>
    </row>
    <row r="8" spans="1:15" x14ac:dyDescent="0.25">
      <c r="A8" s="38" t="s">
        <v>145</v>
      </c>
      <c r="B8" s="39">
        <f>B6*B7</f>
        <v>25680</v>
      </c>
      <c r="C8" s="5"/>
      <c r="D8" s="5"/>
      <c r="E8" s="5"/>
      <c r="F8" s="5"/>
      <c r="G8" s="5"/>
      <c r="H8" s="5"/>
      <c r="I8" s="5"/>
      <c r="J8" s="5"/>
      <c r="K8" s="5"/>
      <c r="L8" s="5"/>
      <c r="M8" s="5"/>
      <c r="N8" s="5"/>
    </row>
    <row r="9" spans="1:15" x14ac:dyDescent="0.25">
      <c r="A9" s="38" t="s">
        <v>146</v>
      </c>
      <c r="B9" s="40">
        <f>1000*B8</f>
        <v>25680000</v>
      </c>
      <c r="C9" s="5"/>
      <c r="D9" s="5"/>
      <c r="E9" s="5"/>
      <c r="F9" s="5"/>
      <c r="G9" s="5"/>
      <c r="H9" s="5"/>
      <c r="I9" s="5"/>
      <c r="J9" s="5"/>
      <c r="K9" s="5"/>
      <c r="L9" s="5"/>
      <c r="M9" s="5"/>
      <c r="N9" s="5"/>
    </row>
    <row r="10" spans="1:15" x14ac:dyDescent="0.25">
      <c r="A10" s="38" t="s">
        <v>147</v>
      </c>
      <c r="B10" s="45">
        <f>B9/'Neue Ausgangslage'!B6</f>
        <v>3.2986194738008305</v>
      </c>
      <c r="C10" s="5"/>
      <c r="D10" s="5"/>
      <c r="E10" s="5"/>
      <c r="F10" s="5"/>
      <c r="G10" s="5"/>
      <c r="H10" s="5"/>
      <c r="I10" s="5"/>
      <c r="J10" s="5"/>
      <c r="K10" s="5"/>
      <c r="L10" s="5"/>
      <c r="M10" s="5"/>
      <c r="N10" s="5"/>
    </row>
    <row r="11" spans="1:15" x14ac:dyDescent="0.25">
      <c r="A11" s="5"/>
      <c r="B11" s="5"/>
      <c r="C11" s="5"/>
      <c r="D11" s="5"/>
      <c r="E11" s="5"/>
      <c r="F11" s="5"/>
      <c r="G11" s="5"/>
      <c r="H11" s="5"/>
      <c r="I11" s="5"/>
      <c r="J11" s="5"/>
      <c r="K11" s="5"/>
      <c r="L11" s="5"/>
      <c r="M11" s="5"/>
      <c r="N11" s="5"/>
    </row>
    <row r="12" spans="1:15" x14ac:dyDescent="0.25">
      <c r="A12" s="5" t="s">
        <v>174</v>
      </c>
      <c r="B12" s="5"/>
      <c r="C12" s="5"/>
      <c r="D12" s="5"/>
      <c r="E12" s="5"/>
      <c r="F12" s="5"/>
      <c r="G12" s="5"/>
      <c r="H12" s="5"/>
      <c r="I12" s="5"/>
      <c r="J12" s="5"/>
      <c r="K12" s="5"/>
      <c r="L12" s="5"/>
      <c r="M12" s="5"/>
      <c r="N12" s="5"/>
    </row>
    <row r="13" spans="1:15" ht="29.1" customHeight="1" x14ac:dyDescent="0.25">
      <c r="A13" s="185" t="s">
        <v>148</v>
      </c>
      <c r="B13" s="185"/>
      <c r="C13" s="185"/>
      <c r="D13" s="185"/>
      <c r="E13" s="185"/>
      <c r="F13" s="185"/>
      <c r="G13" s="5"/>
      <c r="H13" s="5"/>
      <c r="I13" s="5"/>
      <c r="J13" s="5"/>
      <c r="K13" s="5"/>
      <c r="L13" s="5"/>
      <c r="M13" s="5"/>
      <c r="N13" s="5"/>
    </row>
    <row r="14" spans="1:15" x14ac:dyDescent="0.25">
      <c r="A14" s="5"/>
      <c r="B14" s="5"/>
      <c r="C14" s="5"/>
      <c r="D14" s="5"/>
      <c r="E14" s="5"/>
      <c r="F14" s="5"/>
      <c r="G14" s="5"/>
      <c r="H14" s="5"/>
      <c r="I14" s="5"/>
      <c r="J14" s="5"/>
      <c r="K14" s="5"/>
      <c r="L14" s="5"/>
      <c r="M14" s="5"/>
      <c r="N14" s="5"/>
    </row>
    <row r="15" spans="1:15" x14ac:dyDescent="0.25">
      <c r="A15" s="37" t="s">
        <v>41</v>
      </c>
      <c r="B15" s="38"/>
      <c r="C15" s="38"/>
      <c r="D15" s="38"/>
      <c r="E15" s="38"/>
      <c r="F15" s="38"/>
      <c r="G15" s="38"/>
      <c r="H15" s="5"/>
      <c r="I15" s="5"/>
      <c r="J15" s="5"/>
      <c r="K15" s="5"/>
      <c r="L15" s="5"/>
      <c r="M15" s="5"/>
      <c r="N15" s="5"/>
      <c r="O15" s="5"/>
    </row>
    <row r="16" spans="1:15" x14ac:dyDescent="0.25">
      <c r="A16" s="38" t="s">
        <v>149</v>
      </c>
      <c r="B16" s="38"/>
      <c r="C16" s="38"/>
      <c r="D16" s="38"/>
      <c r="E16" s="38"/>
      <c r="F16" s="38"/>
      <c r="G16" s="38"/>
      <c r="H16" s="5"/>
      <c r="I16" s="5"/>
      <c r="J16" s="5"/>
      <c r="K16" s="5"/>
      <c r="L16" s="5"/>
      <c r="M16" s="5"/>
      <c r="N16" s="5"/>
      <c r="O16" s="5"/>
    </row>
    <row r="17" spans="1:15" x14ac:dyDescent="0.25">
      <c r="A17" s="38" t="s">
        <v>150</v>
      </c>
      <c r="B17" s="38"/>
      <c r="C17" s="38"/>
      <c r="D17" s="38"/>
      <c r="E17" s="38"/>
      <c r="F17" s="38"/>
      <c r="G17" s="38"/>
      <c r="H17" s="5"/>
      <c r="I17" s="5"/>
      <c r="J17" s="5"/>
      <c r="K17" s="5"/>
      <c r="L17" s="5"/>
      <c r="M17" s="5"/>
      <c r="N17" s="5"/>
      <c r="O17" s="5"/>
    </row>
    <row r="18" spans="1:15" x14ac:dyDescent="0.25">
      <c r="A18" s="38" t="s">
        <v>151</v>
      </c>
      <c r="B18" s="38"/>
      <c r="C18" s="38"/>
      <c r="D18" s="38"/>
      <c r="E18" s="38"/>
      <c r="F18" s="38"/>
      <c r="G18" s="38"/>
      <c r="H18" s="5"/>
      <c r="I18" s="5"/>
      <c r="J18" s="5"/>
      <c r="K18" s="5"/>
      <c r="L18" s="5"/>
      <c r="M18" s="5"/>
      <c r="N18" s="5"/>
      <c r="O18" s="5"/>
    </row>
    <row r="19" spans="1:15" x14ac:dyDescent="0.25">
      <c r="A19" s="5"/>
      <c r="B19" s="5"/>
      <c r="C19" s="5"/>
      <c r="D19" s="5"/>
      <c r="E19" s="5"/>
      <c r="F19" s="5"/>
      <c r="G19" s="5"/>
      <c r="H19" s="5"/>
      <c r="I19" s="5"/>
      <c r="J19" s="5"/>
      <c r="K19" s="5"/>
      <c r="L19" s="5"/>
      <c r="M19" s="5"/>
      <c r="N19" s="5"/>
      <c r="O19" s="5"/>
    </row>
    <row r="20" spans="1:15" x14ac:dyDescent="0.25">
      <c r="A20" s="5"/>
      <c r="B20" s="5"/>
      <c r="C20" s="5"/>
      <c r="D20" s="5"/>
      <c r="E20" s="5"/>
      <c r="F20" s="5"/>
      <c r="G20" s="5"/>
      <c r="H20" s="5"/>
      <c r="I20" s="5"/>
      <c r="J20" s="5"/>
      <c r="K20" s="5"/>
      <c r="L20" s="5"/>
      <c r="M20" s="5"/>
      <c r="N20" s="5"/>
      <c r="O20" s="5"/>
    </row>
    <row r="21" spans="1:15" x14ac:dyDescent="0.25">
      <c r="A21" s="5"/>
      <c r="B21" s="5"/>
      <c r="C21" s="5"/>
      <c r="D21" s="5"/>
      <c r="E21" s="5"/>
      <c r="F21" s="5"/>
      <c r="G21" s="5"/>
      <c r="H21" s="5"/>
      <c r="I21" s="5"/>
      <c r="J21" s="5"/>
      <c r="K21" s="5"/>
      <c r="L21" s="5"/>
      <c r="M21" s="5"/>
      <c r="N21" s="5"/>
      <c r="O21" s="5"/>
    </row>
    <row r="22" spans="1:15" x14ac:dyDescent="0.25">
      <c r="A22" s="5"/>
      <c r="B22" s="5"/>
      <c r="C22" s="5"/>
      <c r="D22" s="5"/>
      <c r="E22" s="5"/>
      <c r="F22" s="5"/>
      <c r="G22" s="5"/>
      <c r="H22" s="5"/>
      <c r="I22" s="5"/>
      <c r="J22" s="5"/>
      <c r="K22" s="5"/>
      <c r="L22" s="5"/>
      <c r="M22" s="5"/>
      <c r="N22" s="5"/>
      <c r="O22" s="5"/>
    </row>
    <row r="23" spans="1:15" x14ac:dyDescent="0.25">
      <c r="A23" s="5"/>
      <c r="B23" s="5"/>
      <c r="C23" s="5"/>
      <c r="D23" s="5"/>
      <c r="E23" s="5"/>
      <c r="F23" s="5"/>
      <c r="G23" s="5"/>
      <c r="H23" s="5"/>
      <c r="I23" s="5"/>
      <c r="J23" s="5"/>
      <c r="K23" s="5"/>
      <c r="L23" s="5"/>
      <c r="M23" s="5"/>
      <c r="N23" s="5"/>
      <c r="O23" s="5"/>
    </row>
    <row r="24" spans="1:15" x14ac:dyDescent="0.25">
      <c r="A24" s="5"/>
      <c r="B24" s="5"/>
      <c r="C24" s="5"/>
      <c r="D24" s="5"/>
      <c r="E24" s="5"/>
      <c r="F24" s="5"/>
      <c r="G24" s="5"/>
      <c r="H24" s="5"/>
      <c r="I24" s="5"/>
      <c r="J24" s="5"/>
      <c r="K24" s="5"/>
      <c r="L24" s="5"/>
      <c r="M24" s="5"/>
      <c r="N24" s="5"/>
      <c r="O24" s="5"/>
    </row>
    <row r="25" spans="1:15" x14ac:dyDescent="0.25">
      <c r="A25" s="5"/>
      <c r="B25" s="5"/>
      <c r="C25" s="5"/>
      <c r="D25" s="5"/>
      <c r="E25" s="5"/>
      <c r="F25" s="5"/>
      <c r="G25" s="5"/>
      <c r="H25" s="5"/>
      <c r="I25" s="5"/>
      <c r="J25" s="5"/>
      <c r="K25" s="5"/>
      <c r="L25" s="5"/>
      <c r="M25" s="5"/>
      <c r="N25" s="5"/>
      <c r="O25" s="5"/>
    </row>
    <row r="26" spans="1:15" x14ac:dyDescent="0.25">
      <c r="A26" s="5"/>
      <c r="B26" s="5"/>
      <c r="C26" s="5"/>
      <c r="D26" s="5"/>
      <c r="E26" s="5"/>
      <c r="F26" s="5"/>
      <c r="G26" s="5"/>
      <c r="H26" s="5"/>
      <c r="I26" s="5"/>
      <c r="J26" s="5"/>
      <c r="K26" s="5"/>
      <c r="L26" s="5"/>
      <c r="M26" s="5"/>
      <c r="N26" s="5"/>
    </row>
    <row r="27" spans="1:15" x14ac:dyDescent="0.25">
      <c r="A27" s="5"/>
      <c r="B27" s="5"/>
      <c r="C27" s="5"/>
      <c r="D27" s="5"/>
      <c r="E27" s="5"/>
      <c r="F27" s="5"/>
      <c r="G27" s="5"/>
      <c r="H27" s="5"/>
      <c r="I27" s="5"/>
      <c r="J27" s="5"/>
      <c r="K27" s="5"/>
      <c r="L27" s="5"/>
      <c r="M27" s="5"/>
      <c r="N27" s="5"/>
    </row>
    <row r="28" spans="1:15" x14ac:dyDescent="0.25">
      <c r="A28" s="5"/>
      <c r="B28" s="5"/>
      <c r="C28" s="5"/>
      <c r="D28" s="5"/>
      <c r="E28" s="5"/>
      <c r="F28" s="5"/>
      <c r="G28" s="5"/>
      <c r="H28" s="5"/>
      <c r="I28" s="5"/>
      <c r="J28" s="5"/>
      <c r="K28" s="5"/>
      <c r="L28" s="5"/>
      <c r="M28" s="5"/>
      <c r="N28" s="5"/>
    </row>
    <row r="29" spans="1:15" x14ac:dyDescent="0.25">
      <c r="A29" s="5"/>
      <c r="B29" s="5"/>
      <c r="C29" s="5"/>
      <c r="D29" s="5"/>
      <c r="E29" s="5"/>
      <c r="F29" s="5"/>
      <c r="G29" s="5"/>
      <c r="H29" s="5"/>
      <c r="I29" s="5"/>
      <c r="J29" s="5"/>
      <c r="K29" s="5"/>
      <c r="L29" s="5"/>
      <c r="M29" s="5"/>
      <c r="N29" s="5"/>
    </row>
    <row r="30" spans="1:15" x14ac:dyDescent="0.25">
      <c r="A30" s="5"/>
      <c r="B30" s="5"/>
      <c r="C30" s="5"/>
      <c r="D30" s="5"/>
      <c r="E30" s="5"/>
      <c r="F30" s="5"/>
      <c r="G30" s="5"/>
      <c r="H30" s="5"/>
      <c r="I30" s="5"/>
      <c r="J30" s="5"/>
      <c r="K30" s="5"/>
      <c r="L30" s="5"/>
      <c r="M30" s="5"/>
      <c r="N30" s="5"/>
    </row>
    <row r="31" spans="1:15" x14ac:dyDescent="0.25">
      <c r="H31" s="5"/>
      <c r="I31" s="5"/>
      <c r="J31" s="5"/>
      <c r="K31" s="5"/>
      <c r="L31" s="5"/>
      <c r="M31" s="5"/>
      <c r="N31" s="5"/>
    </row>
  </sheetData>
  <mergeCells count="2">
    <mergeCell ref="A3:F3"/>
    <mergeCell ref="A13:F13"/>
  </mergeCells>
  <pageMargins left="0.7" right="0.7" top="0.78740157499999996" bottom="0.78740157499999996"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A9772-0C6D-483B-9C27-FEA6343D491E}">
  <dimension ref="A1:J20"/>
  <sheetViews>
    <sheetView view="pageBreakPreview" zoomScaleNormal="100" zoomScaleSheetLayoutView="100" workbookViewId="0">
      <selection activeCell="C15" sqref="C15"/>
    </sheetView>
  </sheetViews>
  <sheetFormatPr baseColWidth="10" defaultRowHeight="15" x14ac:dyDescent="0.25"/>
  <cols>
    <col min="1" max="1" width="27.28515625" customWidth="1"/>
    <col min="5" max="5" width="13.28515625" bestFit="1" customWidth="1"/>
  </cols>
  <sheetData>
    <row r="1" spans="1:10" s="168" customFormat="1" ht="15.75" x14ac:dyDescent="0.25">
      <c r="A1" s="166" t="s">
        <v>152</v>
      </c>
      <c r="B1" s="167"/>
      <c r="C1" s="167"/>
      <c r="D1" s="167"/>
      <c r="E1" s="167"/>
      <c r="F1" s="167"/>
      <c r="G1" s="167"/>
      <c r="H1" s="167"/>
      <c r="I1" s="167"/>
      <c r="J1" s="167"/>
    </row>
    <row r="2" spans="1:10" x14ac:dyDescent="0.25">
      <c r="A2" s="5"/>
      <c r="B2" s="5"/>
      <c r="C2" s="5"/>
      <c r="D2" s="5"/>
      <c r="E2" s="5"/>
      <c r="F2" s="5"/>
      <c r="G2" s="5"/>
      <c r="H2" s="5"/>
      <c r="I2" s="5"/>
      <c r="J2" s="5"/>
    </row>
    <row r="3" spans="1:10" ht="27.95" customHeight="1" x14ac:dyDescent="0.25">
      <c r="A3" s="188" t="s">
        <v>214</v>
      </c>
      <c r="B3" s="188"/>
      <c r="C3" s="188"/>
      <c r="D3" s="188"/>
      <c r="E3" s="188"/>
      <c r="F3" s="188"/>
      <c r="G3" s="5"/>
      <c r="H3" s="5"/>
      <c r="I3" s="5"/>
      <c r="J3" s="5"/>
    </row>
    <row r="4" spans="1:10" x14ac:dyDescent="0.25">
      <c r="A4" s="5"/>
      <c r="B4" s="5"/>
      <c r="C4" s="5"/>
      <c r="D4" s="5"/>
      <c r="E4" s="5"/>
      <c r="F4" s="5"/>
      <c r="G4" s="5"/>
      <c r="H4" s="5"/>
      <c r="I4" s="5"/>
      <c r="J4" s="5"/>
    </row>
    <row r="5" spans="1:10" x14ac:dyDescent="0.25">
      <c r="A5" s="37" t="s">
        <v>41</v>
      </c>
      <c r="B5" s="38"/>
      <c r="C5" s="5"/>
      <c r="D5" s="5"/>
      <c r="E5" s="5"/>
      <c r="F5" s="5"/>
      <c r="G5" s="5"/>
      <c r="H5" s="5"/>
      <c r="I5" s="5"/>
      <c r="J5" s="5"/>
    </row>
    <row r="6" spans="1:10" x14ac:dyDescent="0.25">
      <c r="A6" s="38" t="s">
        <v>154</v>
      </c>
      <c r="B6" s="39">
        <v>201</v>
      </c>
      <c r="C6" s="5"/>
      <c r="D6" s="5"/>
      <c r="E6" s="5"/>
      <c r="F6" s="5"/>
      <c r="G6" s="5"/>
      <c r="H6" s="5"/>
      <c r="I6" s="5"/>
      <c r="J6" s="5"/>
    </row>
    <row r="7" spans="1:10" x14ac:dyDescent="0.25">
      <c r="A7" s="38" t="s">
        <v>153</v>
      </c>
      <c r="B7" s="45">
        <f>'Aufgabe 8'!B10</f>
        <v>3.2986194738008305</v>
      </c>
      <c r="C7" s="5"/>
      <c r="D7" s="5"/>
      <c r="E7" s="5"/>
      <c r="F7" s="5"/>
      <c r="G7" s="5"/>
      <c r="H7" s="5"/>
      <c r="I7" s="5"/>
      <c r="J7" s="5"/>
    </row>
    <row r="8" spans="1:10" x14ac:dyDescent="0.25">
      <c r="A8" s="38" t="s">
        <v>155</v>
      </c>
      <c r="B8" s="39">
        <v>0.2</v>
      </c>
      <c r="C8" s="5"/>
      <c r="D8" s="5"/>
      <c r="E8" s="5"/>
      <c r="F8" s="5"/>
      <c r="G8" s="5"/>
      <c r="H8" s="5"/>
      <c r="I8" s="5"/>
      <c r="J8" s="5"/>
    </row>
    <row r="9" spans="1:10" x14ac:dyDescent="0.25">
      <c r="A9" s="38" t="s">
        <v>156</v>
      </c>
      <c r="B9" s="45">
        <f>B7*(1-B8)</f>
        <v>2.6388955790406645</v>
      </c>
      <c r="C9" s="5"/>
      <c r="D9" s="5"/>
      <c r="E9" s="5"/>
      <c r="F9" s="5"/>
      <c r="G9" s="5"/>
      <c r="H9" s="5"/>
      <c r="I9" s="5"/>
      <c r="J9" s="5"/>
    </row>
    <row r="10" spans="1:10" x14ac:dyDescent="0.25">
      <c r="A10" s="38" t="s">
        <v>157</v>
      </c>
      <c r="B10" s="48">
        <f>B7/B6</f>
        <v>1.6411042158213086E-2</v>
      </c>
      <c r="C10" s="5"/>
      <c r="D10" s="5"/>
      <c r="E10" s="5"/>
      <c r="F10" s="5"/>
      <c r="G10" s="5"/>
      <c r="H10" s="5"/>
      <c r="I10" s="5"/>
      <c r="J10" s="5"/>
    </row>
    <row r="11" spans="1:10" x14ac:dyDescent="0.25">
      <c r="A11" s="38" t="s">
        <v>158</v>
      </c>
      <c r="B11" s="48">
        <f>B9/B6</f>
        <v>1.312883372657047E-2</v>
      </c>
      <c r="C11" s="5"/>
      <c r="D11" s="5"/>
      <c r="E11" s="5"/>
      <c r="F11" s="5"/>
      <c r="G11" s="5"/>
      <c r="H11" s="5"/>
      <c r="I11" s="5"/>
      <c r="J11" s="5"/>
    </row>
    <row r="12" spans="1:10" ht="32.1" customHeight="1" x14ac:dyDescent="0.25">
      <c r="A12" s="189" t="s">
        <v>215</v>
      </c>
      <c r="B12" s="189"/>
      <c r="C12" s="189"/>
      <c r="D12" s="189"/>
      <c r="E12" s="189"/>
      <c r="F12" s="189"/>
      <c r="G12" s="38"/>
      <c r="H12" s="38"/>
      <c r="I12" s="38"/>
      <c r="J12" s="5"/>
    </row>
    <row r="13" spans="1:10" x14ac:dyDescent="0.25">
      <c r="A13" s="38"/>
      <c r="B13" s="38"/>
      <c r="C13" s="38"/>
      <c r="D13" s="38"/>
      <c r="E13" s="38"/>
      <c r="F13" s="38"/>
      <c r="G13" s="38"/>
      <c r="H13" s="38"/>
      <c r="I13" s="38"/>
      <c r="J13" s="5"/>
    </row>
    <row r="14" spans="1:10" x14ac:dyDescent="0.25">
      <c r="A14" s="5"/>
      <c r="B14" s="5"/>
      <c r="C14" s="5"/>
      <c r="D14" s="5"/>
      <c r="E14" s="5"/>
      <c r="F14" s="5"/>
      <c r="G14" s="5"/>
      <c r="H14" s="5"/>
      <c r="I14" s="5"/>
      <c r="J14" s="5"/>
    </row>
    <row r="15" spans="1:10" x14ac:dyDescent="0.25">
      <c r="A15" s="5"/>
      <c r="B15" s="5"/>
      <c r="C15" s="5"/>
      <c r="D15" s="5"/>
      <c r="E15" s="5"/>
      <c r="F15" s="5"/>
      <c r="G15" s="5"/>
      <c r="H15" s="5"/>
      <c r="I15" s="5"/>
      <c r="J15" s="5"/>
    </row>
    <row r="16" spans="1:10" x14ac:dyDescent="0.25">
      <c r="A16" s="5"/>
      <c r="B16" s="5"/>
      <c r="C16" s="5"/>
      <c r="D16" s="5"/>
      <c r="E16" s="5"/>
      <c r="F16" s="5"/>
      <c r="G16" s="5"/>
      <c r="H16" s="5"/>
      <c r="I16" s="5"/>
      <c r="J16" s="5"/>
    </row>
    <row r="17" spans="1:10" x14ac:dyDescent="0.25">
      <c r="A17" s="5"/>
      <c r="B17" s="5"/>
      <c r="C17" s="5"/>
      <c r="D17" s="5"/>
      <c r="E17" s="5"/>
      <c r="F17" s="5"/>
      <c r="G17" s="5"/>
      <c r="H17" s="5"/>
      <c r="I17" s="5"/>
      <c r="J17" s="5"/>
    </row>
    <row r="18" spans="1:10" x14ac:dyDescent="0.25">
      <c r="A18" s="5"/>
      <c r="B18" s="5"/>
      <c r="C18" s="5"/>
      <c r="D18" s="5"/>
      <c r="E18" s="5"/>
      <c r="F18" s="5"/>
      <c r="G18" s="5"/>
      <c r="H18" s="5"/>
      <c r="I18" s="5"/>
      <c r="J18" s="5"/>
    </row>
    <row r="19" spans="1:10" x14ac:dyDescent="0.25">
      <c r="A19" s="5"/>
      <c r="B19" s="5"/>
      <c r="C19" s="5"/>
      <c r="D19" s="5"/>
      <c r="E19" s="5"/>
      <c r="F19" s="5"/>
      <c r="G19" s="5"/>
      <c r="H19" s="5"/>
      <c r="I19" s="5"/>
      <c r="J19" s="5"/>
    </row>
    <row r="20" spans="1:10" x14ac:dyDescent="0.25">
      <c r="A20" s="5"/>
      <c r="B20" s="5"/>
      <c r="C20" s="5"/>
      <c r="D20" s="5"/>
      <c r="E20" s="5"/>
      <c r="F20" s="5"/>
      <c r="G20" s="5"/>
      <c r="H20" s="5"/>
      <c r="I20" s="5"/>
      <c r="J20" s="5"/>
    </row>
  </sheetData>
  <mergeCells count="2">
    <mergeCell ref="A3:F3"/>
    <mergeCell ref="A12:F12"/>
  </mergeCells>
  <pageMargins left="0.7" right="0.7" top="0.78740157499999996" bottom="0.78740157499999996"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C70F0-4E82-4A9E-BB8A-0C97C5943924}">
  <sheetPr>
    <pageSetUpPr fitToPage="1"/>
  </sheetPr>
  <dimension ref="A1:I48"/>
  <sheetViews>
    <sheetView view="pageBreakPreview" zoomScaleNormal="100" zoomScaleSheetLayoutView="100" workbookViewId="0">
      <selection activeCell="C15" sqref="C15"/>
    </sheetView>
  </sheetViews>
  <sheetFormatPr baseColWidth="10" defaultRowHeight="15" x14ac:dyDescent="0.25"/>
  <cols>
    <col min="1" max="1" width="22.140625" customWidth="1"/>
    <col min="2" max="2" width="14.42578125" customWidth="1"/>
    <col min="3" max="3" width="18.140625" customWidth="1"/>
    <col min="4" max="6" width="23.7109375" customWidth="1"/>
  </cols>
  <sheetData>
    <row r="1" spans="1:9" s="168" customFormat="1" ht="15.75" x14ac:dyDescent="0.25">
      <c r="A1" s="166" t="s">
        <v>228</v>
      </c>
      <c r="B1" s="167"/>
      <c r="C1" s="167"/>
      <c r="D1" s="167"/>
      <c r="E1" s="167"/>
      <c r="F1" s="167"/>
      <c r="G1" s="167"/>
      <c r="H1" s="167"/>
      <c r="I1" s="167"/>
    </row>
    <row r="2" spans="1:9" x14ac:dyDescent="0.25">
      <c r="A2" s="5"/>
      <c r="B2" s="5"/>
      <c r="C2" s="5"/>
      <c r="D2" s="5"/>
      <c r="E2" s="5"/>
      <c r="F2" s="5"/>
      <c r="G2" s="5"/>
      <c r="H2" s="5"/>
      <c r="I2" s="5"/>
    </row>
    <row r="3" spans="1:9" x14ac:dyDescent="0.25">
      <c r="A3" s="5" t="s">
        <v>162</v>
      </c>
      <c r="B3" s="5"/>
      <c r="C3" s="5"/>
      <c r="D3" s="5"/>
      <c r="E3" s="5"/>
      <c r="F3" s="5"/>
      <c r="G3" s="5"/>
      <c r="H3" s="5"/>
      <c r="I3" s="5"/>
    </row>
    <row r="4" spans="1:9" x14ac:dyDescent="0.25">
      <c r="A4" s="5" t="s">
        <v>161</v>
      </c>
      <c r="B4" s="103">
        <v>7785075</v>
      </c>
      <c r="C4" s="103"/>
      <c r="D4" s="5"/>
      <c r="E4" s="5"/>
      <c r="F4" s="5"/>
      <c r="G4" s="5"/>
      <c r="H4" s="5"/>
      <c r="I4" s="5"/>
    </row>
    <row r="5" spans="1:9" x14ac:dyDescent="0.25">
      <c r="A5" s="5" t="s">
        <v>164</v>
      </c>
      <c r="B5" s="103"/>
      <c r="C5" s="103"/>
      <c r="D5" s="5"/>
      <c r="E5" s="5"/>
      <c r="F5" s="5"/>
      <c r="G5" s="5"/>
      <c r="H5" s="5"/>
      <c r="I5" s="5"/>
    </row>
    <row r="6" spans="1:9" x14ac:dyDescent="0.25">
      <c r="A6" s="5"/>
      <c r="B6" s="103"/>
      <c r="C6" s="103"/>
      <c r="D6" s="5"/>
      <c r="E6" s="5"/>
      <c r="F6" s="5"/>
      <c r="G6" s="5"/>
      <c r="H6" s="5"/>
      <c r="I6" s="5"/>
    </row>
    <row r="7" spans="1:9" x14ac:dyDescent="0.25">
      <c r="A7" s="149"/>
      <c r="B7" s="151"/>
      <c r="C7" s="150" t="s">
        <v>159</v>
      </c>
      <c r="D7" s="150" t="s">
        <v>227</v>
      </c>
      <c r="E7" s="150" t="s">
        <v>160</v>
      </c>
      <c r="F7" s="5"/>
      <c r="G7" s="5"/>
      <c r="H7" s="5"/>
      <c r="I7" s="5"/>
    </row>
    <row r="8" spans="1:9" x14ac:dyDescent="0.25">
      <c r="A8" s="2" t="s">
        <v>15</v>
      </c>
      <c r="B8" s="30">
        <v>410000050</v>
      </c>
      <c r="C8" s="7"/>
      <c r="D8" s="148"/>
      <c r="E8" s="148"/>
      <c r="F8" s="5"/>
      <c r="G8" s="5"/>
      <c r="H8" s="5"/>
      <c r="I8" s="5"/>
    </row>
    <row r="9" spans="1:9" x14ac:dyDescent="0.25">
      <c r="A9" s="2" t="s">
        <v>221</v>
      </c>
      <c r="B9" s="3">
        <v>349000000</v>
      </c>
      <c r="C9" s="7"/>
      <c r="D9" s="7"/>
      <c r="E9" s="7"/>
      <c r="F9" s="5"/>
      <c r="G9" s="5"/>
      <c r="H9" s="5"/>
      <c r="I9" s="5"/>
    </row>
    <row r="10" spans="1:9" x14ac:dyDescent="0.25">
      <c r="A10" s="2" t="s">
        <v>14</v>
      </c>
      <c r="B10" s="3">
        <v>698000000</v>
      </c>
      <c r="C10" s="7"/>
      <c r="D10" s="7"/>
      <c r="E10" s="7"/>
      <c r="F10" s="5"/>
      <c r="G10" s="5"/>
      <c r="H10" s="5"/>
      <c r="I10" s="5"/>
    </row>
    <row r="11" spans="1:9" x14ac:dyDescent="0.25">
      <c r="A11" s="16" t="s">
        <v>17</v>
      </c>
      <c r="B11" s="152">
        <v>1457000050</v>
      </c>
      <c r="C11" s="145"/>
      <c r="D11" s="145"/>
      <c r="E11" s="145"/>
      <c r="F11" s="5"/>
      <c r="G11" s="5"/>
      <c r="H11" s="5"/>
      <c r="I11" s="5"/>
    </row>
    <row r="12" spans="1:9" x14ac:dyDescent="0.25">
      <c r="A12" s="2"/>
      <c r="B12" s="3">
        <v>0</v>
      </c>
      <c r="C12" s="6"/>
      <c r="D12" s="6"/>
      <c r="E12" s="6"/>
      <c r="F12" s="5"/>
      <c r="G12" s="5"/>
      <c r="H12" s="5"/>
      <c r="I12" s="5"/>
    </row>
    <row r="13" spans="1:9" x14ac:dyDescent="0.25">
      <c r="A13" s="2" t="s">
        <v>222</v>
      </c>
      <c r="B13" s="3">
        <v>56000000</v>
      </c>
      <c r="C13" s="7"/>
      <c r="D13" s="7"/>
      <c r="E13" s="7"/>
      <c r="F13" s="5"/>
      <c r="G13" s="5"/>
      <c r="H13" s="5"/>
      <c r="I13" s="5"/>
    </row>
    <row r="14" spans="1:9" x14ac:dyDescent="0.25">
      <c r="A14" s="2" t="s">
        <v>223</v>
      </c>
      <c r="B14" s="3">
        <v>425000000</v>
      </c>
      <c r="C14" s="7"/>
      <c r="D14" s="7"/>
      <c r="E14" s="7"/>
      <c r="F14" s="5"/>
      <c r="G14" s="5"/>
      <c r="H14" s="5"/>
      <c r="I14" s="5"/>
    </row>
    <row r="15" spans="1:9" x14ac:dyDescent="0.25">
      <c r="A15" s="2" t="s">
        <v>24</v>
      </c>
      <c r="B15" s="3">
        <v>481000000</v>
      </c>
      <c r="C15" s="7"/>
      <c r="D15" s="7"/>
      <c r="E15" s="7"/>
      <c r="F15" s="5"/>
      <c r="G15" s="5"/>
      <c r="H15" s="5"/>
      <c r="I15" s="5"/>
    </row>
    <row r="16" spans="1:9" x14ac:dyDescent="0.25">
      <c r="A16" s="2" t="s">
        <v>4</v>
      </c>
      <c r="B16" s="3">
        <v>31140300</v>
      </c>
      <c r="C16" s="7"/>
      <c r="D16" s="148"/>
      <c r="E16" s="148"/>
      <c r="F16" s="5"/>
      <c r="G16" s="5"/>
      <c r="H16" s="5"/>
      <c r="I16" s="5"/>
    </row>
    <row r="17" spans="1:9" x14ac:dyDescent="0.25">
      <c r="A17" s="2" t="s">
        <v>18</v>
      </c>
      <c r="B17" s="3">
        <v>392259750</v>
      </c>
      <c r="C17" s="7"/>
      <c r="D17" s="7"/>
      <c r="E17" s="7"/>
      <c r="F17" s="5"/>
      <c r="G17" s="5"/>
      <c r="H17" s="5"/>
      <c r="I17" s="5"/>
    </row>
    <row r="18" spans="1:9" x14ac:dyDescent="0.25">
      <c r="A18" s="2" t="s">
        <v>19</v>
      </c>
      <c r="B18" s="3">
        <v>552600000</v>
      </c>
      <c r="C18" s="7"/>
      <c r="D18" s="7"/>
      <c r="E18" s="7"/>
      <c r="F18" s="5"/>
      <c r="G18" s="5"/>
      <c r="H18" s="5"/>
      <c r="I18" s="5"/>
    </row>
    <row r="19" spans="1:9" x14ac:dyDescent="0.25">
      <c r="A19" s="16" t="s">
        <v>20</v>
      </c>
      <c r="B19" s="153">
        <v>976000050</v>
      </c>
      <c r="C19" s="146"/>
      <c r="D19" s="146"/>
      <c r="E19" s="146"/>
      <c r="F19" s="5"/>
      <c r="G19" s="5"/>
      <c r="H19" s="5"/>
      <c r="I19" s="5"/>
    </row>
    <row r="20" spans="1:9" x14ac:dyDescent="0.25">
      <c r="A20" s="21" t="s">
        <v>21</v>
      </c>
      <c r="B20" s="154">
        <v>1457000050</v>
      </c>
      <c r="C20" s="147"/>
      <c r="D20" s="147"/>
      <c r="E20" s="147"/>
      <c r="F20" s="5"/>
      <c r="G20" s="5"/>
      <c r="H20" s="5"/>
      <c r="I20" s="5"/>
    </row>
    <row r="21" spans="1:9" x14ac:dyDescent="0.25">
      <c r="A21" s="5"/>
      <c r="B21" s="103"/>
      <c r="C21" s="103"/>
      <c r="D21" s="5"/>
      <c r="E21" s="5"/>
      <c r="F21" s="5"/>
      <c r="G21" s="5"/>
      <c r="H21" s="5"/>
      <c r="I21" s="5"/>
    </row>
    <row r="22" spans="1:9" x14ac:dyDescent="0.25">
      <c r="A22" s="37" t="s">
        <v>41</v>
      </c>
      <c r="B22" s="108"/>
      <c r="C22" s="108"/>
      <c r="D22" s="38"/>
      <c r="E22" s="38"/>
      <c r="F22" s="5"/>
      <c r="G22" s="5"/>
      <c r="H22" s="5"/>
      <c r="I22" s="5"/>
    </row>
    <row r="23" spans="1:9" x14ac:dyDescent="0.25">
      <c r="A23" s="38" t="s">
        <v>163</v>
      </c>
      <c r="B23" s="45">
        <f>3.3*B4</f>
        <v>25690747.5</v>
      </c>
      <c r="C23" s="38"/>
      <c r="D23" s="38"/>
      <c r="E23" s="38"/>
      <c r="F23" s="5"/>
      <c r="G23" s="5"/>
      <c r="H23" s="5"/>
      <c r="I23" s="5"/>
    </row>
    <row r="24" spans="1:9" x14ac:dyDescent="0.25">
      <c r="A24" s="38"/>
      <c r="B24" s="38"/>
      <c r="C24" s="37" t="s">
        <v>159</v>
      </c>
      <c r="D24" s="37" t="s">
        <v>227</v>
      </c>
      <c r="E24" s="37" t="s">
        <v>160</v>
      </c>
      <c r="F24" s="5"/>
      <c r="G24" s="5"/>
      <c r="H24" s="5"/>
      <c r="I24" s="5"/>
    </row>
    <row r="25" spans="1:9" x14ac:dyDescent="0.25">
      <c r="A25" s="38" t="s">
        <v>15</v>
      </c>
      <c r="B25" s="39">
        <v>410000050</v>
      </c>
      <c r="C25" s="40">
        <f>B25-B23</f>
        <v>384309302.5</v>
      </c>
      <c r="D25" s="45">
        <f>B25-B23</f>
        <v>384309302.5</v>
      </c>
      <c r="E25" s="45">
        <f>B25-B23</f>
        <v>384309302.5</v>
      </c>
      <c r="F25" s="5"/>
      <c r="G25" s="5"/>
      <c r="H25" s="5"/>
      <c r="I25" s="5"/>
    </row>
    <row r="26" spans="1:9" x14ac:dyDescent="0.25">
      <c r="A26" s="38" t="s">
        <v>16</v>
      </c>
      <c r="B26" s="39">
        <v>349000000</v>
      </c>
      <c r="C26" s="40">
        <f>B26</f>
        <v>349000000</v>
      </c>
      <c r="D26" s="40">
        <f t="shared" ref="D26:E26" si="0">C26</f>
        <v>349000000</v>
      </c>
      <c r="E26" s="40">
        <f t="shared" si="0"/>
        <v>349000000</v>
      </c>
      <c r="F26" s="5"/>
      <c r="G26" s="5"/>
      <c r="H26" s="5"/>
      <c r="I26" s="5"/>
    </row>
    <row r="27" spans="1:9" x14ac:dyDescent="0.25">
      <c r="A27" s="38" t="s">
        <v>14</v>
      </c>
      <c r="B27" s="39">
        <v>698000000</v>
      </c>
      <c r="C27" s="40">
        <f>B27</f>
        <v>698000000</v>
      </c>
      <c r="D27" s="40">
        <f t="shared" ref="D27:E27" si="1">C27</f>
        <v>698000000</v>
      </c>
      <c r="E27" s="40">
        <f t="shared" si="1"/>
        <v>698000000</v>
      </c>
      <c r="F27" s="5"/>
      <c r="G27" s="5"/>
      <c r="H27" s="5"/>
      <c r="I27" s="5"/>
    </row>
    <row r="28" spans="1:9" x14ac:dyDescent="0.25">
      <c r="A28" s="37" t="s">
        <v>17</v>
      </c>
      <c r="B28" s="109">
        <v>1457000050</v>
      </c>
      <c r="C28" s="110">
        <f>SUM(C25:C27)</f>
        <v>1431309302.5</v>
      </c>
      <c r="D28" s="110">
        <f t="shared" ref="D28:E28" si="2">SUM(D25:D27)</f>
        <v>1431309302.5</v>
      </c>
      <c r="E28" s="110">
        <f t="shared" si="2"/>
        <v>1431309302.5</v>
      </c>
      <c r="F28" s="5"/>
      <c r="G28" s="5"/>
      <c r="H28" s="5"/>
      <c r="I28" s="5"/>
    </row>
    <row r="29" spans="1:9" x14ac:dyDescent="0.25">
      <c r="A29" s="38"/>
      <c r="B29" s="39">
        <v>0</v>
      </c>
      <c r="C29" s="38"/>
      <c r="D29" s="38"/>
      <c r="E29" s="38"/>
      <c r="F29" s="5"/>
      <c r="G29" s="5"/>
      <c r="H29" s="5"/>
      <c r="I29" s="5"/>
    </row>
    <row r="30" spans="1:9" x14ac:dyDescent="0.25">
      <c r="A30" s="38" t="s">
        <v>22</v>
      </c>
      <c r="B30" s="39">
        <v>56000000</v>
      </c>
      <c r="C30" s="40">
        <f>B30</f>
        <v>56000000</v>
      </c>
      <c r="D30" s="40">
        <f t="shared" ref="D30:E30" si="3">C30</f>
        <v>56000000</v>
      </c>
      <c r="E30" s="40">
        <f t="shared" si="3"/>
        <v>56000000</v>
      </c>
      <c r="F30" s="5"/>
      <c r="G30" s="5"/>
      <c r="H30" s="5"/>
      <c r="I30" s="5"/>
    </row>
    <row r="31" spans="1:9" x14ac:dyDescent="0.25">
      <c r="A31" s="38" t="s">
        <v>23</v>
      </c>
      <c r="B31" s="39">
        <v>425000000</v>
      </c>
      <c r="C31" s="40">
        <f t="shared" ref="C31:E32" si="4">B31</f>
        <v>425000000</v>
      </c>
      <c r="D31" s="40">
        <f t="shared" si="4"/>
        <v>425000000</v>
      </c>
      <c r="E31" s="40">
        <f t="shared" si="4"/>
        <v>425000000</v>
      </c>
      <c r="F31" s="5"/>
      <c r="G31" s="5"/>
      <c r="H31" s="5"/>
      <c r="I31" s="5"/>
    </row>
    <row r="32" spans="1:9" x14ac:dyDescent="0.25">
      <c r="A32" s="38" t="s">
        <v>24</v>
      </c>
      <c r="B32" s="39">
        <v>481000000</v>
      </c>
      <c r="C32" s="40">
        <f t="shared" si="4"/>
        <v>481000000</v>
      </c>
      <c r="D32" s="40">
        <f t="shared" si="4"/>
        <v>481000000</v>
      </c>
      <c r="E32" s="40">
        <f t="shared" si="4"/>
        <v>481000000</v>
      </c>
      <c r="F32" s="5"/>
      <c r="G32" s="5"/>
      <c r="H32" s="5"/>
      <c r="I32" s="5"/>
    </row>
    <row r="33" spans="1:9" x14ac:dyDescent="0.25">
      <c r="A33" s="38" t="s">
        <v>4</v>
      </c>
      <c r="B33" s="39">
        <v>31140300</v>
      </c>
      <c r="C33" s="40">
        <f>B33</f>
        <v>31140300</v>
      </c>
      <c r="D33" s="45">
        <f>B33</f>
        <v>31140300</v>
      </c>
      <c r="E33" s="45">
        <f>B33-B23</f>
        <v>5449552.5</v>
      </c>
      <c r="F33" s="5"/>
      <c r="G33" s="5"/>
      <c r="H33" s="5"/>
      <c r="I33" s="5"/>
    </row>
    <row r="34" spans="1:9" x14ac:dyDescent="0.25">
      <c r="A34" s="38" t="s">
        <v>18</v>
      </c>
      <c r="B34" s="39">
        <v>392259750</v>
      </c>
      <c r="C34" s="40">
        <f>B34</f>
        <v>392259750</v>
      </c>
      <c r="D34" s="40">
        <f>B34-B23</f>
        <v>366569002.5</v>
      </c>
      <c r="E34" s="40">
        <f>B34</f>
        <v>392259750</v>
      </c>
      <c r="F34" s="5"/>
      <c r="G34" s="5"/>
      <c r="H34" s="5"/>
      <c r="I34" s="5"/>
    </row>
    <row r="35" spans="1:9" x14ac:dyDescent="0.25">
      <c r="A35" s="38" t="s">
        <v>19</v>
      </c>
      <c r="B35" s="39">
        <v>552600000</v>
      </c>
      <c r="C35" s="40">
        <f>B35-B23</f>
        <v>526909252.5</v>
      </c>
      <c r="D35" s="40">
        <f>B35</f>
        <v>552600000</v>
      </c>
      <c r="E35" s="40">
        <f>B35</f>
        <v>552600000</v>
      </c>
      <c r="F35" s="5"/>
      <c r="G35" s="5"/>
      <c r="H35" s="5"/>
      <c r="I35" s="5"/>
    </row>
    <row r="36" spans="1:9" x14ac:dyDescent="0.25">
      <c r="A36" s="37" t="s">
        <v>20</v>
      </c>
      <c r="B36" s="46">
        <v>976000050</v>
      </c>
      <c r="C36" s="111">
        <f>SUM(C33:C35)</f>
        <v>950309302.5</v>
      </c>
      <c r="D36" s="111">
        <f t="shared" ref="D36:E36" si="5">SUM(D33:D35)</f>
        <v>950309302.5</v>
      </c>
      <c r="E36" s="111">
        <f t="shared" si="5"/>
        <v>950309302.5</v>
      </c>
      <c r="F36" s="5"/>
      <c r="G36" s="5"/>
      <c r="H36" s="5"/>
      <c r="I36" s="5"/>
    </row>
    <row r="37" spans="1:9" x14ac:dyDescent="0.25">
      <c r="A37" s="37" t="s">
        <v>21</v>
      </c>
      <c r="B37" s="46">
        <v>1457000050</v>
      </c>
      <c r="C37" s="111">
        <f>C36+C32</f>
        <v>1431309302.5</v>
      </c>
      <c r="D37" s="111">
        <f t="shared" ref="D37:E37" si="6">D36+D32</f>
        <v>1431309302.5</v>
      </c>
      <c r="E37" s="111">
        <f t="shared" si="6"/>
        <v>1431309302.5</v>
      </c>
      <c r="F37" s="5"/>
      <c r="G37" s="5"/>
      <c r="H37" s="5"/>
      <c r="I37" s="5"/>
    </row>
    <row r="38" spans="1:9" x14ac:dyDescent="0.25">
      <c r="A38" s="38"/>
      <c r="B38" s="38"/>
      <c r="C38" s="38"/>
      <c r="D38" s="38"/>
      <c r="E38" s="38"/>
      <c r="F38" s="5"/>
      <c r="G38" s="5"/>
      <c r="H38" s="5"/>
      <c r="I38" s="5"/>
    </row>
    <row r="39" spans="1:9" ht="27.95" customHeight="1" x14ac:dyDescent="0.25">
      <c r="A39" s="189" t="s">
        <v>216</v>
      </c>
      <c r="B39" s="189"/>
      <c r="C39" s="189"/>
      <c r="D39" s="189"/>
      <c r="E39" s="189"/>
      <c r="F39" s="5"/>
      <c r="G39" s="5"/>
      <c r="H39" s="5"/>
      <c r="I39" s="5"/>
    </row>
    <row r="40" spans="1:9" x14ac:dyDescent="0.25">
      <c r="A40" s="38"/>
      <c r="B40" s="38"/>
      <c r="C40" s="38"/>
      <c r="D40" s="38"/>
      <c r="E40" s="38"/>
      <c r="F40" s="5"/>
      <c r="G40" s="5"/>
      <c r="H40" s="5"/>
      <c r="I40" s="5"/>
    </row>
    <row r="41" spans="1:9" x14ac:dyDescent="0.25">
      <c r="A41" s="38"/>
      <c r="B41" s="38"/>
      <c r="C41" s="38"/>
      <c r="D41" s="38"/>
      <c r="E41" s="38"/>
      <c r="F41" s="5"/>
      <c r="G41" s="5"/>
      <c r="H41" s="5"/>
      <c r="I41" s="5"/>
    </row>
    <row r="42" spans="1:9" x14ac:dyDescent="0.25">
      <c r="A42" s="5"/>
      <c r="B42" s="5"/>
      <c r="C42" s="5"/>
      <c r="D42" s="5"/>
      <c r="E42" s="5"/>
      <c r="F42" s="5"/>
      <c r="G42" s="5"/>
      <c r="H42" s="5"/>
      <c r="I42" s="5"/>
    </row>
    <row r="43" spans="1:9" x14ac:dyDescent="0.25">
      <c r="A43" s="5"/>
      <c r="B43" s="5"/>
      <c r="C43" s="5"/>
      <c r="D43" s="5"/>
      <c r="E43" s="5"/>
      <c r="F43" s="5"/>
      <c r="G43" s="5"/>
      <c r="H43" s="5"/>
      <c r="I43" s="5"/>
    </row>
    <row r="44" spans="1:9" x14ac:dyDescent="0.25">
      <c r="A44" s="5"/>
      <c r="B44" s="5"/>
      <c r="C44" s="5"/>
      <c r="D44" s="5"/>
      <c r="E44" s="5"/>
      <c r="F44" s="5"/>
      <c r="G44" s="5"/>
      <c r="H44" s="5"/>
      <c r="I44" s="5"/>
    </row>
    <row r="45" spans="1:9" x14ac:dyDescent="0.25">
      <c r="A45" s="5"/>
      <c r="B45" s="5"/>
      <c r="C45" s="5"/>
      <c r="D45" s="5"/>
      <c r="E45" s="5"/>
      <c r="F45" s="5"/>
      <c r="G45" s="5"/>
      <c r="H45" s="5"/>
      <c r="I45" s="5"/>
    </row>
    <row r="46" spans="1:9" x14ac:dyDescent="0.25">
      <c r="A46" s="5"/>
      <c r="B46" s="5"/>
      <c r="C46" s="5"/>
      <c r="D46" s="5"/>
      <c r="E46" s="5"/>
      <c r="F46" s="5"/>
      <c r="G46" s="5"/>
      <c r="H46" s="5"/>
      <c r="I46" s="5"/>
    </row>
    <row r="47" spans="1:9" x14ac:dyDescent="0.25">
      <c r="A47" s="5"/>
      <c r="B47" s="5"/>
      <c r="C47" s="5"/>
      <c r="D47" s="5"/>
      <c r="E47" s="5"/>
      <c r="F47" s="5"/>
      <c r="G47" s="5"/>
      <c r="H47" s="5"/>
      <c r="I47" s="5"/>
    </row>
    <row r="48" spans="1:9" x14ac:dyDescent="0.25">
      <c r="A48" s="5"/>
      <c r="B48" s="5"/>
      <c r="C48" s="5"/>
      <c r="D48" s="5"/>
      <c r="E48" s="5"/>
      <c r="F48" s="5"/>
      <c r="G48" s="5"/>
      <c r="H48" s="5"/>
      <c r="I48" s="5"/>
    </row>
  </sheetData>
  <mergeCells count="1">
    <mergeCell ref="A39:E39"/>
  </mergeCells>
  <pageMargins left="0.23622047244094491" right="0.23622047244094491" top="0.74803149606299213" bottom="0.74803149606299213" header="0.31496062992125984" footer="0.31496062992125984"/>
  <pageSetup paperSize="9" scale="98" orientation="portrait" horizontalDpi="1200" verticalDpi="1200" r:id="rId1"/>
  <ignoredErrors>
    <ignoredError sqref="D34"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43135-A02D-448F-B339-D0026A081DA9}">
  <sheetPr>
    <pageSetUpPr fitToPage="1"/>
  </sheetPr>
  <dimension ref="A1:I29"/>
  <sheetViews>
    <sheetView view="pageBreakPreview" zoomScaleNormal="100" zoomScaleSheetLayoutView="100" workbookViewId="0">
      <selection activeCell="C15" sqref="C15"/>
    </sheetView>
  </sheetViews>
  <sheetFormatPr baseColWidth="10" defaultRowHeight="15" x14ac:dyDescent="0.25"/>
  <cols>
    <col min="1" max="1" width="27.28515625" customWidth="1"/>
    <col min="2" max="2" width="14.42578125" customWidth="1"/>
    <col min="3" max="3" width="3.140625" customWidth="1"/>
    <col min="4" max="4" width="28.85546875" bestFit="1" customWidth="1"/>
    <col min="5" max="5" width="12.42578125" customWidth="1"/>
    <col min="6" max="6" width="23.7109375" customWidth="1"/>
  </cols>
  <sheetData>
    <row r="1" spans="1:9" s="168" customFormat="1" ht="15.75" x14ac:dyDescent="0.25">
      <c r="A1" s="166" t="s">
        <v>165</v>
      </c>
      <c r="B1" s="167"/>
      <c r="C1" s="167"/>
      <c r="D1" s="167"/>
      <c r="E1" s="167"/>
      <c r="F1" s="167"/>
      <c r="G1" s="167"/>
      <c r="H1" s="167"/>
      <c r="I1" s="167"/>
    </row>
    <row r="2" spans="1:9" x14ac:dyDescent="0.25">
      <c r="A2" s="5"/>
      <c r="B2" s="5"/>
      <c r="C2" s="5"/>
      <c r="D2" s="5"/>
      <c r="E2" s="5"/>
      <c r="F2" s="5"/>
      <c r="G2" s="5"/>
      <c r="H2" s="5"/>
      <c r="I2" s="5"/>
    </row>
    <row r="3" spans="1:9" x14ac:dyDescent="0.25">
      <c r="A3" s="5" t="s">
        <v>166</v>
      </c>
      <c r="B3" s="5"/>
      <c r="C3" s="5"/>
      <c r="D3" s="5"/>
      <c r="E3" s="5"/>
      <c r="F3" s="5"/>
      <c r="G3" s="5"/>
      <c r="H3" s="5"/>
      <c r="I3" s="5"/>
    </row>
    <row r="4" spans="1:9" x14ac:dyDescent="0.25">
      <c r="A4" s="5" t="s">
        <v>161</v>
      </c>
      <c r="B4" s="103">
        <v>7785075</v>
      </c>
      <c r="C4" s="103"/>
      <c r="D4" s="5"/>
      <c r="E4" s="5"/>
      <c r="F4" s="5"/>
      <c r="G4" s="5"/>
      <c r="H4" s="5"/>
      <c r="I4" s="5"/>
    </row>
    <row r="5" spans="1:9" x14ac:dyDescent="0.25">
      <c r="A5" s="5"/>
      <c r="B5" s="103"/>
      <c r="C5" s="103"/>
      <c r="D5" s="5"/>
      <c r="E5" s="5"/>
      <c r="F5" s="5"/>
      <c r="G5" s="5"/>
      <c r="H5" s="5"/>
      <c r="I5" s="5"/>
    </row>
    <row r="6" spans="1:9" x14ac:dyDescent="0.25">
      <c r="A6" s="5" t="s">
        <v>22</v>
      </c>
      <c r="B6" s="11">
        <v>56000000</v>
      </c>
      <c r="C6" s="103"/>
      <c r="D6" s="5"/>
      <c r="E6" s="5"/>
      <c r="F6" s="5"/>
      <c r="G6" s="5"/>
      <c r="H6" s="5"/>
      <c r="I6" s="5"/>
    </row>
    <row r="7" spans="1:9" x14ac:dyDescent="0.25">
      <c r="A7" s="5" t="s">
        <v>23</v>
      </c>
      <c r="B7" s="11">
        <v>425000000</v>
      </c>
      <c r="C7" s="5"/>
      <c r="D7" s="5"/>
      <c r="E7" s="5"/>
      <c r="F7" s="5"/>
    </row>
    <row r="8" spans="1:9" x14ac:dyDescent="0.25">
      <c r="A8" s="5" t="s">
        <v>24</v>
      </c>
      <c r="B8" s="11">
        <v>481000000</v>
      </c>
      <c r="C8" s="5"/>
      <c r="D8" s="37" t="s">
        <v>41</v>
      </c>
      <c r="E8" s="38"/>
      <c r="F8" s="5"/>
    </row>
    <row r="9" spans="1:9" x14ac:dyDescent="0.25">
      <c r="A9" s="5" t="s">
        <v>4</v>
      </c>
      <c r="B9" s="11">
        <v>31140300</v>
      </c>
      <c r="C9" s="5"/>
      <c r="D9" s="38" t="s">
        <v>4</v>
      </c>
      <c r="E9" s="40">
        <f>B9</f>
        <v>31140300</v>
      </c>
      <c r="F9" s="5"/>
    </row>
    <row r="10" spans="1:9" x14ac:dyDescent="0.25">
      <c r="A10" s="5" t="s">
        <v>18</v>
      </c>
      <c r="B10" s="11">
        <v>392259750</v>
      </c>
      <c r="C10" s="5"/>
      <c r="D10" s="38" t="s">
        <v>167</v>
      </c>
      <c r="E10" s="38">
        <v>100000</v>
      </c>
      <c r="F10" s="5"/>
    </row>
    <row r="11" spans="1:9" x14ac:dyDescent="0.25">
      <c r="A11" s="5" t="s">
        <v>19</v>
      </c>
      <c r="B11" s="11">
        <v>552600000</v>
      </c>
      <c r="C11" s="5"/>
      <c r="D11" s="38" t="s">
        <v>168</v>
      </c>
      <c r="E11" s="40">
        <f>E9-E10</f>
        <v>31040300</v>
      </c>
      <c r="F11" s="5"/>
    </row>
    <row r="12" spans="1:9" x14ac:dyDescent="0.25">
      <c r="A12" s="29" t="s">
        <v>20</v>
      </c>
      <c r="B12" s="107">
        <v>976000050</v>
      </c>
      <c r="C12" s="5"/>
      <c r="D12" s="38" t="s">
        <v>169</v>
      </c>
      <c r="E12" s="86">
        <f>E11/B4</f>
        <v>3.9871549085911182</v>
      </c>
      <c r="F12" s="5"/>
    </row>
    <row r="13" spans="1:9" x14ac:dyDescent="0.25">
      <c r="A13" s="29" t="s">
        <v>21</v>
      </c>
      <c r="B13" s="107">
        <v>1457000050</v>
      </c>
      <c r="C13" s="5"/>
      <c r="D13" s="38"/>
      <c r="E13" s="38"/>
      <c r="F13" s="5"/>
    </row>
    <row r="14" spans="1:9" x14ac:dyDescent="0.25">
      <c r="A14" s="5"/>
      <c r="B14" s="5"/>
      <c r="C14" s="5"/>
      <c r="D14" s="5"/>
      <c r="E14" s="5"/>
      <c r="F14" s="5"/>
    </row>
    <row r="15" spans="1:9" x14ac:dyDescent="0.25">
      <c r="A15" s="5"/>
      <c r="B15" s="5"/>
      <c r="C15" s="5"/>
      <c r="D15" s="5"/>
      <c r="E15" s="5"/>
      <c r="F15" s="5"/>
    </row>
    <row r="16" spans="1:9" x14ac:dyDescent="0.25">
      <c r="A16" s="5"/>
      <c r="B16" s="5"/>
      <c r="C16" s="5"/>
      <c r="D16" s="5"/>
      <c r="E16" s="5"/>
      <c r="F16" s="5"/>
    </row>
    <row r="17" spans="1:6" x14ac:dyDescent="0.25">
      <c r="A17" s="5"/>
      <c r="B17" s="5"/>
      <c r="C17" s="5"/>
      <c r="D17" s="5"/>
      <c r="E17" s="5"/>
      <c r="F17" s="5"/>
    </row>
    <row r="18" spans="1:6" x14ac:dyDescent="0.25">
      <c r="A18" s="5"/>
      <c r="B18" s="5"/>
      <c r="C18" s="5"/>
      <c r="D18" s="5"/>
      <c r="E18" s="5"/>
      <c r="F18" s="5"/>
    </row>
    <row r="19" spans="1:6" x14ac:dyDescent="0.25">
      <c r="A19" s="5"/>
      <c r="B19" s="5"/>
      <c r="C19" s="5"/>
      <c r="D19" s="5"/>
      <c r="E19" s="5"/>
      <c r="F19" s="5"/>
    </row>
    <row r="20" spans="1:6" ht="14.1" customHeight="1" x14ac:dyDescent="0.25">
      <c r="A20" s="5"/>
      <c r="B20" s="5"/>
      <c r="C20" s="5"/>
      <c r="D20" s="5"/>
      <c r="E20" s="5"/>
      <c r="F20" s="5"/>
    </row>
    <row r="21" spans="1:6" x14ac:dyDescent="0.25">
      <c r="A21" s="5"/>
      <c r="B21" s="5"/>
      <c r="C21" s="5"/>
      <c r="D21" s="5"/>
      <c r="E21" s="5"/>
      <c r="F21" s="5"/>
    </row>
    <row r="22" spans="1:6" x14ac:dyDescent="0.25">
      <c r="A22" s="5"/>
      <c r="B22" s="5"/>
      <c r="C22" s="5"/>
      <c r="D22" s="5"/>
      <c r="E22" s="5"/>
      <c r="F22" s="5"/>
    </row>
    <row r="23" spans="1:6" x14ac:dyDescent="0.25">
      <c r="A23" s="5"/>
      <c r="B23" s="5"/>
      <c r="C23" s="5"/>
      <c r="D23" s="5"/>
      <c r="E23" s="5"/>
      <c r="F23" s="5"/>
    </row>
    <row r="24" spans="1:6" x14ac:dyDescent="0.25">
      <c r="A24" s="5"/>
      <c r="B24" s="5"/>
    </row>
    <row r="25" spans="1:6" x14ac:dyDescent="0.25">
      <c r="A25" s="5"/>
      <c r="B25" s="5"/>
    </row>
    <row r="26" spans="1:6" x14ac:dyDescent="0.25">
      <c r="A26" s="5"/>
      <c r="B26" s="5"/>
    </row>
    <row r="27" spans="1:6" x14ac:dyDescent="0.25">
      <c r="A27" s="5"/>
      <c r="B27" s="5"/>
    </row>
    <row r="28" spans="1:6" x14ac:dyDescent="0.25">
      <c r="A28" s="5"/>
      <c r="B28" s="5"/>
    </row>
    <row r="29" spans="1:6" x14ac:dyDescent="0.25">
      <c r="A29" s="5"/>
      <c r="B29" s="5"/>
    </row>
  </sheetData>
  <pageMargins left="0.70866141732283472" right="0.70866141732283472" top="0.78740157480314965" bottom="0.78740157480314965" header="0.31496062992125984" footer="0.31496062992125984"/>
  <pageSetup paperSize="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49610-B4DD-47ED-9D2C-AC5805C21E8D}">
  <sheetPr>
    <pageSetUpPr fitToPage="1"/>
  </sheetPr>
  <dimension ref="A1:I27"/>
  <sheetViews>
    <sheetView view="pageBreakPreview" zoomScaleNormal="100" zoomScaleSheetLayoutView="100" workbookViewId="0">
      <selection activeCell="C15" sqref="C15"/>
    </sheetView>
  </sheetViews>
  <sheetFormatPr baseColWidth="10" defaultRowHeight="15" x14ac:dyDescent="0.25"/>
  <cols>
    <col min="1" max="1" width="29" customWidth="1"/>
    <col min="2" max="5" width="14.42578125" customWidth="1"/>
    <col min="6" max="6" width="23.7109375" customWidth="1"/>
  </cols>
  <sheetData>
    <row r="1" spans="1:9" s="168" customFormat="1" ht="15.75" x14ac:dyDescent="0.25">
      <c r="A1" s="166" t="s">
        <v>175</v>
      </c>
      <c r="B1" s="167"/>
      <c r="C1" s="167"/>
      <c r="D1" s="167"/>
      <c r="E1" s="167"/>
      <c r="F1" s="167"/>
      <c r="G1" s="167"/>
      <c r="H1" s="167"/>
      <c r="I1" s="167"/>
    </row>
    <row r="2" spans="1:9" x14ac:dyDescent="0.25">
      <c r="A2" s="5"/>
      <c r="B2" s="5"/>
      <c r="C2" s="5"/>
      <c r="D2" s="5"/>
      <c r="E2" s="5"/>
      <c r="F2" s="5"/>
      <c r="G2" s="5"/>
      <c r="H2" s="5"/>
      <c r="I2" s="5"/>
    </row>
    <row r="3" spans="1:9" x14ac:dyDescent="0.25">
      <c r="A3" s="5" t="s">
        <v>176</v>
      </c>
      <c r="B3" s="5"/>
      <c r="C3" s="5"/>
      <c r="D3" s="5"/>
      <c r="E3" s="5"/>
      <c r="F3" s="5"/>
      <c r="G3" s="5"/>
      <c r="H3" s="5"/>
      <c r="I3" s="5"/>
    </row>
    <row r="4" spans="1:9" x14ac:dyDescent="0.25">
      <c r="A4" s="5" t="s">
        <v>182</v>
      </c>
      <c r="B4" s="103"/>
      <c r="C4" s="103"/>
      <c r="D4" s="5"/>
      <c r="E4" s="5"/>
      <c r="F4" s="5"/>
      <c r="G4" s="5"/>
      <c r="H4" s="5"/>
      <c r="I4" s="5"/>
    </row>
    <row r="5" spans="1:9" x14ac:dyDescent="0.25">
      <c r="A5" s="5"/>
      <c r="B5" s="11"/>
      <c r="C5" s="103"/>
      <c r="D5" s="5"/>
      <c r="E5" s="5"/>
      <c r="F5" s="5"/>
      <c r="G5" s="5"/>
      <c r="H5" s="5"/>
      <c r="I5" s="5"/>
    </row>
    <row r="6" spans="1:9" x14ac:dyDescent="0.25">
      <c r="A6" s="5" t="s">
        <v>177</v>
      </c>
      <c r="B6" s="11"/>
      <c r="C6" s="5"/>
      <c r="D6" s="5"/>
      <c r="E6" s="5"/>
      <c r="F6" s="5"/>
    </row>
    <row r="7" spans="1:9" x14ac:dyDescent="0.25">
      <c r="A7" s="5" t="s">
        <v>178</v>
      </c>
      <c r="B7" s="11"/>
      <c r="C7" s="5"/>
      <c r="D7" s="29"/>
      <c r="E7" s="5"/>
      <c r="F7" s="5"/>
    </row>
    <row r="8" spans="1:9" x14ac:dyDescent="0.25">
      <c r="A8" s="5" t="s">
        <v>179</v>
      </c>
      <c r="B8" s="11"/>
      <c r="C8" s="5"/>
      <c r="D8" s="5"/>
      <c r="E8" s="12"/>
      <c r="F8" s="5"/>
    </row>
    <row r="9" spans="1:9" x14ac:dyDescent="0.25">
      <c r="A9" s="5"/>
      <c r="B9" s="11"/>
      <c r="C9" s="5"/>
      <c r="D9" s="5"/>
      <c r="E9" s="12"/>
      <c r="F9" s="5"/>
    </row>
    <row r="10" spans="1:9" ht="27.6" customHeight="1" x14ac:dyDescent="0.25">
      <c r="A10" s="55" t="s">
        <v>41</v>
      </c>
      <c r="B10" s="174" t="s">
        <v>180</v>
      </c>
      <c r="C10" s="175" t="s">
        <v>217</v>
      </c>
      <c r="D10" s="176" t="s">
        <v>218</v>
      </c>
      <c r="E10" s="177" t="s">
        <v>181</v>
      </c>
      <c r="F10" s="5"/>
    </row>
    <row r="11" spans="1:9" x14ac:dyDescent="0.25">
      <c r="A11" s="156" t="s">
        <v>177</v>
      </c>
      <c r="B11" s="178">
        <v>3.3</v>
      </c>
      <c r="C11" s="180">
        <f>B11*0.2</f>
        <v>0.66</v>
      </c>
      <c r="D11" s="180">
        <f t="shared" ref="D11:D12" si="0">B11-C11</f>
        <v>2.6399999999999997</v>
      </c>
      <c r="E11" s="179">
        <f>D11/201</f>
        <v>1.3134328358208954E-2</v>
      </c>
      <c r="F11" s="5"/>
    </row>
    <row r="12" spans="1:9" x14ac:dyDescent="0.25">
      <c r="A12" s="156" t="s">
        <v>178</v>
      </c>
      <c r="B12" s="178">
        <v>3.3</v>
      </c>
      <c r="C12" s="180">
        <v>0</v>
      </c>
      <c r="D12" s="180">
        <f t="shared" si="0"/>
        <v>3.3</v>
      </c>
      <c r="E12" s="179">
        <f t="shared" ref="E12:E13" si="1">D12/201</f>
        <v>1.6417910447761194E-2</v>
      </c>
      <c r="F12" s="5"/>
    </row>
    <row r="13" spans="1:9" x14ac:dyDescent="0.25">
      <c r="A13" s="157" t="s">
        <v>179</v>
      </c>
      <c r="B13" s="181">
        <v>3.3</v>
      </c>
      <c r="C13" s="182">
        <v>0</v>
      </c>
      <c r="D13" s="180">
        <f>B13-C13</f>
        <v>3.3</v>
      </c>
      <c r="E13" s="183">
        <f t="shared" si="1"/>
        <v>1.6417910447761194E-2</v>
      </c>
      <c r="F13" s="5"/>
    </row>
    <row r="14" spans="1:9" x14ac:dyDescent="0.25">
      <c r="A14" s="5"/>
      <c r="B14" s="5"/>
      <c r="C14" s="5"/>
      <c r="D14" s="5"/>
      <c r="E14" s="5"/>
      <c r="F14" s="5"/>
    </row>
    <row r="15" spans="1:9" x14ac:dyDescent="0.25">
      <c r="A15" s="5"/>
      <c r="B15" s="5"/>
      <c r="C15" s="5"/>
      <c r="D15" s="5"/>
      <c r="E15" s="5"/>
      <c r="F15" s="5"/>
    </row>
    <row r="16" spans="1:9" x14ac:dyDescent="0.25">
      <c r="A16" s="5"/>
      <c r="B16" s="5"/>
      <c r="C16" s="5"/>
      <c r="D16" s="5"/>
      <c r="E16" s="5"/>
      <c r="F16" s="5"/>
    </row>
    <row r="17" spans="1:6" x14ac:dyDescent="0.25">
      <c r="A17" s="5"/>
      <c r="B17" s="5"/>
      <c r="C17" s="5"/>
      <c r="D17" s="5"/>
      <c r="E17" s="5"/>
      <c r="F17" s="5"/>
    </row>
    <row r="18" spans="1:6" ht="14.1" customHeight="1" x14ac:dyDescent="0.25">
      <c r="A18" s="5"/>
      <c r="B18" s="5"/>
      <c r="C18" s="5"/>
      <c r="D18" s="5"/>
      <c r="E18" s="5"/>
      <c r="F18" s="5"/>
    </row>
    <row r="19" spans="1:6" x14ac:dyDescent="0.25">
      <c r="A19" s="5"/>
      <c r="B19" s="5"/>
      <c r="C19" s="5"/>
      <c r="D19" s="5"/>
      <c r="E19" s="5"/>
      <c r="F19" s="5"/>
    </row>
    <row r="20" spans="1:6" x14ac:dyDescent="0.25">
      <c r="A20" s="5"/>
      <c r="B20" s="5"/>
      <c r="C20" s="5"/>
      <c r="D20" s="5"/>
      <c r="E20" s="5"/>
      <c r="F20" s="5"/>
    </row>
    <row r="21" spans="1:6" x14ac:dyDescent="0.25">
      <c r="A21" s="5"/>
      <c r="B21" s="5"/>
      <c r="C21" s="5"/>
      <c r="D21" s="5"/>
      <c r="E21" s="5"/>
      <c r="F21" s="5"/>
    </row>
    <row r="22" spans="1:6" x14ac:dyDescent="0.25">
      <c r="A22" s="5"/>
      <c r="B22" s="5"/>
    </row>
    <row r="23" spans="1:6" x14ac:dyDescent="0.25">
      <c r="A23" s="5"/>
      <c r="B23" s="5"/>
    </row>
    <row r="24" spans="1:6" x14ac:dyDescent="0.25">
      <c r="A24" s="5"/>
      <c r="B24" s="5"/>
    </row>
    <row r="25" spans="1:6" x14ac:dyDescent="0.25">
      <c r="A25" s="5"/>
      <c r="B25" s="5"/>
    </row>
    <row r="26" spans="1:6" x14ac:dyDescent="0.25">
      <c r="A26" s="5"/>
      <c r="B26" s="5"/>
    </row>
    <row r="27" spans="1:6" x14ac:dyDescent="0.25">
      <c r="A27" s="5"/>
      <c r="B27" s="5"/>
    </row>
  </sheetData>
  <pageMargins left="0.70866141732283472" right="0.70866141732283472" top="0.78740157480314965" bottom="0.78740157480314965" header="0.31496062992125984" footer="0.31496062992125984"/>
  <pageSetup paperSize="9"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367BA-791C-4C28-9F9F-030B8CA5A835}">
  <sheetPr>
    <pageSetUpPr fitToPage="1"/>
  </sheetPr>
  <dimension ref="A1:M55"/>
  <sheetViews>
    <sheetView view="pageBreakPreview" zoomScaleNormal="100" zoomScaleSheetLayoutView="100" workbookViewId="0">
      <selection activeCell="C15" sqref="C15"/>
    </sheetView>
  </sheetViews>
  <sheetFormatPr baseColWidth="10" defaultRowHeight="15" x14ac:dyDescent="0.25"/>
  <cols>
    <col min="4" max="4" width="13.140625" bestFit="1" customWidth="1"/>
    <col min="9" max="9" width="3.85546875" customWidth="1"/>
  </cols>
  <sheetData>
    <row r="1" spans="1:13" s="168" customFormat="1" ht="15.75" x14ac:dyDescent="0.25">
      <c r="A1" s="166" t="s">
        <v>183</v>
      </c>
      <c r="B1" s="166"/>
      <c r="C1" s="166"/>
      <c r="D1" s="167"/>
      <c r="E1" s="167"/>
      <c r="F1" s="167"/>
      <c r="G1" s="167"/>
      <c r="H1" s="167"/>
      <c r="I1" s="167"/>
      <c r="J1" s="167"/>
      <c r="K1" s="167"/>
      <c r="L1" s="167"/>
    </row>
    <row r="2" spans="1:13" x14ac:dyDescent="0.25">
      <c r="A2" s="5"/>
      <c r="B2" s="5"/>
      <c r="C2" s="5"/>
      <c r="D2" s="5"/>
      <c r="E2" s="5"/>
      <c r="F2" s="5"/>
      <c r="G2" s="5"/>
      <c r="H2" s="5"/>
      <c r="I2" s="5"/>
      <c r="J2" s="5"/>
      <c r="K2" s="5"/>
      <c r="L2" s="5"/>
    </row>
    <row r="3" spans="1:13" ht="27.6" customHeight="1" x14ac:dyDescent="0.25">
      <c r="A3" s="188" t="s">
        <v>184</v>
      </c>
      <c r="B3" s="188"/>
      <c r="C3" s="188"/>
      <c r="D3" s="188"/>
      <c r="E3" s="188"/>
      <c r="F3" s="188"/>
      <c r="G3" s="188"/>
      <c r="H3" s="188"/>
      <c r="I3" s="5"/>
      <c r="J3" s="5"/>
      <c r="K3" s="5"/>
      <c r="L3" s="5"/>
    </row>
    <row r="4" spans="1:13" ht="27.95" customHeight="1" x14ac:dyDescent="0.25">
      <c r="A4" s="188" t="s">
        <v>219</v>
      </c>
      <c r="B4" s="188"/>
      <c r="C4" s="188"/>
      <c r="D4" s="188"/>
      <c r="E4" s="188"/>
      <c r="F4" s="188"/>
      <c r="G4" s="188"/>
      <c r="H4" s="188"/>
      <c r="I4" s="5"/>
      <c r="J4" s="5"/>
      <c r="K4" s="5"/>
      <c r="L4" s="5"/>
    </row>
    <row r="5" spans="1:13" x14ac:dyDescent="0.25">
      <c r="A5" s="5"/>
      <c r="B5" s="5"/>
      <c r="C5" s="5"/>
      <c r="D5" s="5"/>
      <c r="E5" s="5"/>
      <c r="F5" s="5"/>
      <c r="G5" s="5"/>
      <c r="H5" s="5"/>
      <c r="I5" s="5"/>
      <c r="J5" s="5"/>
      <c r="K5" s="5"/>
      <c r="L5" s="5"/>
    </row>
    <row r="6" spans="1:13" x14ac:dyDescent="0.25">
      <c r="A6" s="5" t="s">
        <v>185</v>
      </c>
      <c r="B6" s="5"/>
      <c r="C6" s="5"/>
      <c r="D6" s="5"/>
      <c r="E6" s="5"/>
      <c r="F6" s="5"/>
      <c r="G6" s="5"/>
      <c r="H6" s="5"/>
      <c r="I6" s="5"/>
      <c r="J6" s="5"/>
      <c r="K6" s="5"/>
      <c r="L6" s="5"/>
    </row>
    <row r="7" spans="1:13" x14ac:dyDescent="0.25">
      <c r="A7" s="5"/>
      <c r="B7" s="5"/>
      <c r="C7" s="5"/>
      <c r="D7" s="5"/>
      <c r="E7" s="5"/>
      <c r="F7" s="5"/>
      <c r="G7" s="5"/>
      <c r="H7" s="5"/>
      <c r="I7" s="5"/>
      <c r="J7" s="5"/>
      <c r="K7" s="5"/>
      <c r="L7" s="5"/>
    </row>
    <row r="8" spans="1:13" x14ac:dyDescent="0.25">
      <c r="A8" s="37" t="s">
        <v>41</v>
      </c>
      <c r="B8" s="38"/>
      <c r="C8" s="38"/>
      <c r="D8" s="38"/>
      <c r="E8" s="38"/>
      <c r="F8" s="38"/>
      <c r="G8" s="38"/>
      <c r="H8" s="38"/>
      <c r="I8" s="5"/>
      <c r="J8" s="5"/>
      <c r="K8" s="5"/>
      <c r="L8" s="5"/>
      <c r="M8" s="5"/>
    </row>
    <row r="9" spans="1:13" x14ac:dyDescent="0.25">
      <c r="A9" s="38" t="s">
        <v>186</v>
      </c>
      <c r="B9" s="38"/>
      <c r="C9" s="38"/>
      <c r="D9" s="39">
        <f>25680000</f>
        <v>25680000</v>
      </c>
      <c r="E9" s="38"/>
      <c r="F9" s="38"/>
      <c r="G9" s="38"/>
      <c r="H9" s="38"/>
      <c r="I9" s="5"/>
      <c r="J9" s="5"/>
      <c r="K9" s="5"/>
      <c r="L9" s="5"/>
      <c r="M9" s="5"/>
    </row>
    <row r="10" spans="1:13" x14ac:dyDescent="0.25">
      <c r="A10" s="38" t="s">
        <v>187</v>
      </c>
      <c r="B10" s="38"/>
      <c r="C10" s="38"/>
      <c r="D10" s="40">
        <f>D9/201</f>
        <v>127761.19402985074</v>
      </c>
      <c r="E10" s="87" t="s">
        <v>190</v>
      </c>
      <c r="F10" s="38"/>
      <c r="G10" s="38"/>
      <c r="H10" s="38"/>
      <c r="I10" s="5"/>
      <c r="J10" s="5"/>
      <c r="K10" s="5"/>
      <c r="L10" s="5"/>
      <c r="M10" s="5"/>
    </row>
    <row r="11" spans="1:13" x14ac:dyDescent="0.25">
      <c r="A11" s="38"/>
      <c r="B11" s="38"/>
      <c r="C11" s="38"/>
      <c r="D11" s="38"/>
      <c r="E11" s="38"/>
      <c r="F11" s="38"/>
      <c r="G11" s="38"/>
      <c r="H11" s="38"/>
      <c r="I11" s="5"/>
      <c r="J11" s="5"/>
      <c r="K11" s="5"/>
      <c r="L11" s="5"/>
      <c r="M11" s="5"/>
    </row>
    <row r="12" spans="1:13" x14ac:dyDescent="0.25">
      <c r="A12" s="38" t="s">
        <v>189</v>
      </c>
      <c r="B12" s="38"/>
      <c r="C12" s="38"/>
      <c r="D12" s="39">
        <f>7785075</f>
        <v>7785075</v>
      </c>
      <c r="E12" s="38"/>
      <c r="F12" s="38"/>
      <c r="G12" s="38"/>
      <c r="H12" s="38"/>
      <c r="I12" s="5"/>
      <c r="J12" s="5"/>
      <c r="K12" s="5"/>
      <c r="L12" s="5"/>
      <c r="M12" s="5"/>
    </row>
    <row r="13" spans="1:13" x14ac:dyDescent="0.25">
      <c r="A13" s="38" t="s">
        <v>188</v>
      </c>
      <c r="B13" s="38"/>
      <c r="C13" s="38"/>
      <c r="D13" s="158">
        <f>D10/D12</f>
        <v>1.6411042158213086E-2</v>
      </c>
      <c r="E13" s="87" t="s">
        <v>191</v>
      </c>
      <c r="F13" s="38"/>
      <c r="G13" s="38"/>
      <c r="H13" s="38"/>
      <c r="I13" s="5"/>
      <c r="J13" s="5"/>
      <c r="K13" s="5"/>
      <c r="L13" s="5"/>
      <c r="M13" s="5"/>
    </row>
    <row r="14" spans="1:13" x14ac:dyDescent="0.25">
      <c r="A14" s="38"/>
      <c r="B14" s="38"/>
      <c r="C14" s="38"/>
      <c r="D14" s="38"/>
      <c r="E14" s="38"/>
      <c r="F14" s="38"/>
      <c r="G14" s="38"/>
      <c r="H14" s="38"/>
      <c r="I14" s="5"/>
      <c r="J14" s="5"/>
      <c r="K14" s="5"/>
      <c r="L14" s="5"/>
      <c r="M14" s="5"/>
    </row>
    <row r="15" spans="1:13" x14ac:dyDescent="0.25">
      <c r="A15" s="5"/>
      <c r="B15" s="5"/>
      <c r="C15" s="5"/>
      <c r="D15" s="5"/>
      <c r="E15" s="5"/>
      <c r="F15" s="5"/>
      <c r="G15" s="5"/>
      <c r="H15" s="5"/>
      <c r="I15" s="5"/>
      <c r="J15" s="5"/>
      <c r="K15" s="5"/>
      <c r="L15" s="5"/>
      <c r="M15" s="5"/>
    </row>
    <row r="16" spans="1:13" x14ac:dyDescent="0.25">
      <c r="A16" s="5"/>
      <c r="B16" s="5"/>
      <c r="C16" s="5"/>
      <c r="D16" s="5"/>
      <c r="E16" s="5"/>
      <c r="F16" s="5"/>
      <c r="G16" s="5"/>
      <c r="H16" s="5"/>
      <c r="I16" s="5"/>
      <c r="J16" s="5"/>
      <c r="K16" s="5"/>
      <c r="L16" s="5"/>
      <c r="M16" s="5"/>
    </row>
    <row r="17" spans="1:13" x14ac:dyDescent="0.25">
      <c r="A17" s="5"/>
      <c r="B17" s="5"/>
      <c r="C17" s="5"/>
      <c r="D17" s="5"/>
      <c r="E17" s="5"/>
      <c r="F17" s="5"/>
      <c r="G17" s="5"/>
      <c r="H17" s="5"/>
      <c r="I17" s="5"/>
      <c r="J17" s="5"/>
      <c r="K17" s="5"/>
      <c r="L17" s="5"/>
      <c r="M17" s="5"/>
    </row>
    <row r="18" spans="1:13" x14ac:dyDescent="0.25">
      <c r="A18" s="5"/>
      <c r="B18" s="5"/>
      <c r="C18" s="5"/>
      <c r="D18" s="5"/>
      <c r="E18" s="5"/>
      <c r="F18" s="5"/>
      <c r="G18" s="5"/>
      <c r="H18" s="5"/>
      <c r="I18" s="5"/>
      <c r="J18" s="5"/>
      <c r="K18" s="5"/>
      <c r="L18" s="5"/>
      <c r="M18" s="5"/>
    </row>
    <row r="19" spans="1:13" x14ac:dyDescent="0.25">
      <c r="A19" s="5"/>
      <c r="B19" s="5"/>
      <c r="C19" s="5"/>
      <c r="D19" s="5"/>
      <c r="E19" s="5"/>
      <c r="F19" s="5"/>
      <c r="G19" s="5"/>
      <c r="H19" s="5"/>
      <c r="I19" s="5"/>
      <c r="J19" s="5"/>
      <c r="K19" s="5"/>
      <c r="L19" s="5"/>
      <c r="M19" s="5"/>
    </row>
    <row r="20" spans="1:13" x14ac:dyDescent="0.25">
      <c r="A20" s="5"/>
      <c r="B20" s="5"/>
      <c r="C20" s="5"/>
      <c r="D20" s="5"/>
      <c r="E20" s="5"/>
      <c r="F20" s="5"/>
      <c r="G20" s="5"/>
      <c r="H20" s="5"/>
      <c r="I20" s="5"/>
      <c r="J20" s="5"/>
    </row>
    <row r="21" spans="1:13" x14ac:dyDescent="0.25">
      <c r="A21" s="5"/>
      <c r="B21" s="5"/>
      <c r="C21" s="5"/>
      <c r="D21" s="5"/>
      <c r="E21" s="5"/>
      <c r="F21" s="5"/>
      <c r="G21" s="5"/>
      <c r="H21" s="5"/>
      <c r="I21" s="5"/>
      <c r="J21" s="5"/>
    </row>
    <row r="22" spans="1:13" x14ac:dyDescent="0.25">
      <c r="A22" s="5"/>
      <c r="B22" s="5"/>
      <c r="C22" s="5"/>
      <c r="D22" s="5"/>
      <c r="E22" s="5"/>
      <c r="F22" s="5"/>
      <c r="G22" s="5"/>
      <c r="H22" s="5"/>
      <c r="I22" s="5"/>
      <c r="J22" s="5"/>
    </row>
    <row r="23" spans="1:13" x14ac:dyDescent="0.25">
      <c r="A23" s="5"/>
      <c r="B23" s="5"/>
      <c r="C23" s="5"/>
      <c r="D23" s="5"/>
      <c r="E23" s="5"/>
      <c r="F23" s="5"/>
      <c r="G23" s="5"/>
      <c r="H23" s="5"/>
      <c r="I23" s="5"/>
      <c r="J23" s="5"/>
    </row>
    <row r="24" spans="1:13" x14ac:dyDescent="0.25">
      <c r="A24" s="5"/>
      <c r="B24" s="5"/>
      <c r="C24" s="5"/>
      <c r="D24" s="5"/>
      <c r="E24" s="5"/>
      <c r="F24" s="5"/>
      <c r="G24" s="5"/>
      <c r="H24" s="5"/>
      <c r="I24" s="5"/>
      <c r="J24" s="5"/>
    </row>
    <row r="25" spans="1:13" x14ac:dyDescent="0.25">
      <c r="A25" s="5"/>
      <c r="B25" s="5"/>
      <c r="C25" s="5"/>
      <c r="D25" s="5"/>
      <c r="E25" s="5"/>
      <c r="F25" s="5"/>
      <c r="G25" s="5"/>
      <c r="H25" s="5"/>
      <c r="I25" s="5"/>
      <c r="J25" s="5"/>
    </row>
    <row r="26" spans="1:13" x14ac:dyDescent="0.25">
      <c r="A26" s="5"/>
      <c r="B26" s="5"/>
      <c r="C26" s="5"/>
      <c r="D26" s="5"/>
      <c r="E26" s="5"/>
      <c r="F26" s="5"/>
      <c r="G26" s="5"/>
      <c r="H26" s="5"/>
      <c r="I26" s="5"/>
      <c r="J26" s="5"/>
    </row>
    <row r="27" spans="1:13" x14ac:dyDescent="0.25">
      <c r="A27" s="5"/>
      <c r="B27" s="5"/>
      <c r="C27" s="5"/>
      <c r="D27" s="5"/>
      <c r="E27" s="5"/>
      <c r="F27" s="5"/>
      <c r="G27" s="5"/>
      <c r="H27" s="5"/>
      <c r="I27" s="5"/>
      <c r="J27" s="5"/>
    </row>
    <row r="28" spans="1:13" x14ac:dyDescent="0.25">
      <c r="A28" s="5"/>
      <c r="B28" s="5"/>
      <c r="C28" s="5"/>
      <c r="D28" s="5"/>
      <c r="E28" s="5"/>
      <c r="F28" s="5"/>
      <c r="G28" s="5"/>
      <c r="H28" s="5"/>
      <c r="I28" s="5"/>
      <c r="J28" s="5"/>
    </row>
    <row r="29" spans="1:13" x14ac:dyDescent="0.25">
      <c r="A29" s="5"/>
      <c r="B29" s="5"/>
      <c r="C29" s="5"/>
      <c r="D29" s="5"/>
      <c r="E29" s="5"/>
      <c r="F29" s="5"/>
      <c r="G29" s="5"/>
      <c r="H29" s="5"/>
      <c r="I29" s="5"/>
      <c r="J29" s="5"/>
    </row>
    <row r="30" spans="1:13" x14ac:dyDescent="0.25">
      <c r="A30" s="5"/>
      <c r="B30" s="5"/>
      <c r="C30" s="5"/>
      <c r="D30" s="5"/>
      <c r="E30" s="5"/>
      <c r="F30" s="5"/>
      <c r="G30" s="5"/>
      <c r="H30" s="5"/>
      <c r="I30" s="5"/>
      <c r="J30" s="5"/>
    </row>
    <row r="31" spans="1:13" x14ac:dyDescent="0.25">
      <c r="A31" s="5"/>
      <c r="B31" s="5"/>
      <c r="C31" s="5"/>
      <c r="D31" s="5"/>
      <c r="E31" s="5"/>
      <c r="F31" s="5"/>
      <c r="G31" s="5"/>
      <c r="H31" s="5"/>
      <c r="I31" s="5"/>
      <c r="J31" s="5"/>
    </row>
    <row r="32" spans="1:13" x14ac:dyDescent="0.25">
      <c r="A32" s="5"/>
      <c r="B32" s="5"/>
      <c r="C32" s="5"/>
      <c r="D32" s="5"/>
      <c r="E32" s="5"/>
      <c r="F32" s="5"/>
      <c r="G32" s="5"/>
      <c r="H32" s="5"/>
      <c r="I32" s="5"/>
      <c r="J32" s="5"/>
    </row>
    <row r="33" spans="1:10" x14ac:dyDescent="0.25">
      <c r="A33" s="5"/>
      <c r="B33" s="5"/>
      <c r="C33" s="5"/>
      <c r="D33" s="5"/>
      <c r="E33" s="5"/>
      <c r="F33" s="5"/>
      <c r="G33" s="5"/>
      <c r="H33" s="5"/>
      <c r="I33" s="5"/>
      <c r="J33" s="5"/>
    </row>
    <row r="34" spans="1:10" x14ac:dyDescent="0.25">
      <c r="A34" s="5"/>
      <c r="B34" s="5"/>
      <c r="C34" s="5"/>
      <c r="D34" s="5"/>
      <c r="E34" s="5"/>
      <c r="F34" s="5"/>
      <c r="G34" s="5"/>
      <c r="H34" s="5"/>
      <c r="I34" s="5"/>
      <c r="J34" s="5"/>
    </row>
    <row r="35" spans="1:10" x14ac:dyDescent="0.25">
      <c r="A35" s="5"/>
      <c r="B35" s="5"/>
      <c r="C35" s="5"/>
      <c r="D35" s="5"/>
      <c r="E35" s="5"/>
      <c r="F35" s="5"/>
      <c r="G35" s="5"/>
      <c r="H35" s="5"/>
      <c r="I35" s="5"/>
      <c r="J35" s="5"/>
    </row>
    <row r="36" spans="1:10" x14ac:dyDescent="0.25">
      <c r="A36" s="5"/>
      <c r="B36" s="5"/>
      <c r="C36" s="5"/>
      <c r="D36" s="5"/>
      <c r="E36" s="5"/>
      <c r="F36" s="5"/>
      <c r="G36" s="5"/>
      <c r="H36" s="5"/>
      <c r="I36" s="5"/>
      <c r="J36" s="5"/>
    </row>
    <row r="37" spans="1:10" x14ac:dyDescent="0.25">
      <c r="A37" s="5"/>
      <c r="B37" s="5"/>
      <c r="C37" s="5"/>
      <c r="D37" s="5"/>
      <c r="E37" s="5"/>
      <c r="F37" s="5"/>
      <c r="G37" s="5"/>
      <c r="H37" s="5"/>
      <c r="I37" s="5"/>
      <c r="J37" s="5"/>
    </row>
    <row r="38" spans="1:10" x14ac:dyDescent="0.25">
      <c r="A38" s="5"/>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5"/>
      <c r="D40" s="5"/>
      <c r="E40" s="5"/>
      <c r="F40" s="5"/>
      <c r="G40" s="5"/>
      <c r="H40" s="5"/>
      <c r="I40" s="5"/>
      <c r="J40" s="5"/>
    </row>
    <row r="41" spans="1:10" x14ac:dyDescent="0.25">
      <c r="A41" s="5"/>
      <c r="B41" s="5"/>
      <c r="C41" s="5"/>
      <c r="D41" s="5"/>
      <c r="E41" s="5"/>
      <c r="F41" s="5"/>
      <c r="G41" s="5"/>
      <c r="H41" s="5"/>
      <c r="I41" s="5"/>
      <c r="J41" s="5"/>
    </row>
    <row r="42" spans="1:10" x14ac:dyDescent="0.25">
      <c r="A42" s="5"/>
      <c r="B42" s="5"/>
      <c r="C42" s="5"/>
      <c r="D42" s="5"/>
      <c r="E42" s="5"/>
      <c r="F42" s="5"/>
      <c r="G42" s="5"/>
      <c r="H42" s="5"/>
      <c r="I42" s="5"/>
      <c r="J42" s="5"/>
    </row>
    <row r="43" spans="1:10" x14ac:dyDescent="0.25">
      <c r="A43" s="5"/>
      <c r="B43" s="5"/>
      <c r="C43" s="5"/>
      <c r="D43" s="5"/>
      <c r="E43" s="5"/>
      <c r="F43" s="5"/>
      <c r="G43" s="5"/>
      <c r="H43" s="5"/>
      <c r="I43" s="5"/>
      <c r="J43" s="5"/>
    </row>
    <row r="44" spans="1:10" x14ac:dyDescent="0.25">
      <c r="A44" s="5"/>
      <c r="B44" s="5"/>
      <c r="C44" s="5"/>
      <c r="D44" s="5"/>
      <c r="E44" s="5"/>
      <c r="F44" s="5"/>
      <c r="G44" s="5"/>
      <c r="H44" s="5"/>
      <c r="I44" s="5"/>
      <c r="J44" s="5"/>
    </row>
    <row r="45" spans="1:10" x14ac:dyDescent="0.25">
      <c r="A45" s="5"/>
      <c r="B45" s="5"/>
      <c r="C45" s="5"/>
      <c r="D45" s="5"/>
      <c r="E45" s="5"/>
      <c r="F45" s="5"/>
      <c r="G45" s="5"/>
      <c r="H45" s="5"/>
      <c r="I45" s="5"/>
      <c r="J45" s="5"/>
    </row>
    <row r="46" spans="1:10" x14ac:dyDescent="0.25">
      <c r="A46" s="5"/>
      <c r="B46" s="5"/>
      <c r="C46" s="5"/>
      <c r="D46" s="5"/>
      <c r="E46" s="5"/>
      <c r="F46" s="5"/>
      <c r="G46" s="5"/>
      <c r="H46" s="5"/>
      <c r="I46" s="5"/>
      <c r="J46" s="5"/>
    </row>
    <row r="47" spans="1:10" x14ac:dyDescent="0.25">
      <c r="A47" s="5"/>
      <c r="B47" s="5"/>
      <c r="C47" s="5"/>
      <c r="D47" s="5"/>
      <c r="E47" s="5"/>
      <c r="F47" s="5"/>
      <c r="G47" s="5"/>
      <c r="H47" s="5"/>
      <c r="I47" s="5"/>
      <c r="J47" s="5"/>
    </row>
    <row r="48" spans="1:10" x14ac:dyDescent="0.25">
      <c r="A48" s="5"/>
      <c r="B48" s="5"/>
      <c r="C48" s="5"/>
      <c r="D48" s="5"/>
      <c r="E48" s="5"/>
      <c r="F48" s="5"/>
      <c r="G48" s="5"/>
      <c r="H48" s="5"/>
      <c r="I48" s="5"/>
      <c r="J48" s="5"/>
    </row>
    <row r="49" spans="1:10" x14ac:dyDescent="0.25">
      <c r="A49" s="5"/>
      <c r="B49" s="5"/>
      <c r="C49" s="5"/>
      <c r="D49" s="5"/>
      <c r="E49" s="5"/>
      <c r="F49" s="5"/>
      <c r="G49" s="5"/>
      <c r="H49" s="5"/>
      <c r="I49" s="5"/>
      <c r="J49" s="5"/>
    </row>
    <row r="50" spans="1:10" x14ac:dyDescent="0.25">
      <c r="A50" s="5"/>
      <c r="B50" s="5"/>
      <c r="C50" s="5"/>
      <c r="D50" s="5"/>
      <c r="E50" s="5"/>
      <c r="F50" s="5"/>
      <c r="G50" s="5"/>
      <c r="H50" s="5"/>
      <c r="I50" s="5"/>
      <c r="J50" s="5"/>
    </row>
    <row r="51" spans="1:10" x14ac:dyDescent="0.25">
      <c r="A51" s="5"/>
      <c r="B51" s="5"/>
      <c r="C51" s="5"/>
      <c r="D51" s="5"/>
      <c r="E51" s="5"/>
      <c r="F51" s="5"/>
      <c r="G51" s="5"/>
      <c r="H51" s="5"/>
      <c r="I51" s="5"/>
      <c r="J51" s="5"/>
    </row>
    <row r="52" spans="1:10" x14ac:dyDescent="0.25">
      <c r="A52" s="5"/>
      <c r="B52" s="5"/>
      <c r="C52" s="5"/>
      <c r="D52" s="5"/>
      <c r="E52" s="5"/>
      <c r="F52" s="5"/>
      <c r="G52" s="5"/>
      <c r="H52" s="5"/>
      <c r="I52" s="5"/>
      <c r="J52" s="5"/>
    </row>
    <row r="53" spans="1:10" x14ac:dyDescent="0.25">
      <c r="A53" s="5"/>
      <c r="B53" s="5"/>
      <c r="C53" s="5"/>
      <c r="D53" s="5"/>
      <c r="E53" s="5"/>
      <c r="F53" s="5"/>
      <c r="G53" s="5"/>
      <c r="H53" s="5"/>
      <c r="I53" s="5"/>
      <c r="J53" s="5"/>
    </row>
    <row r="54" spans="1:10" x14ac:dyDescent="0.25">
      <c r="A54" s="5"/>
      <c r="B54" s="5"/>
      <c r="C54" s="5"/>
      <c r="D54" s="5"/>
      <c r="E54" s="5"/>
      <c r="F54" s="5"/>
      <c r="G54" s="5"/>
      <c r="H54" s="5"/>
      <c r="I54" s="5"/>
      <c r="J54" s="5"/>
    </row>
    <row r="55" spans="1:10" x14ac:dyDescent="0.25">
      <c r="A55" s="5"/>
      <c r="B55" s="5"/>
      <c r="C55" s="5"/>
      <c r="D55" s="5"/>
      <c r="E55" s="5"/>
      <c r="F55" s="5"/>
      <c r="G55" s="5"/>
      <c r="H55" s="5"/>
      <c r="I55" s="5"/>
      <c r="J55" s="5"/>
    </row>
  </sheetData>
  <mergeCells count="2">
    <mergeCell ref="A3:H3"/>
    <mergeCell ref="A4:H4"/>
  </mergeCells>
  <pageMargins left="0.70866141732283472" right="0.70866141732283472" top="0.78740157480314965" bottom="0.78740157480314965" header="0.31496062992125984" footer="0.31496062992125984"/>
  <pageSetup paperSize="9" scale="95"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8101E-0566-48E9-89E4-67E1A68E3F8C}">
  <sheetPr>
    <pageSetUpPr fitToPage="1"/>
  </sheetPr>
  <dimension ref="A1:M33"/>
  <sheetViews>
    <sheetView view="pageBreakPreview" zoomScaleNormal="100" zoomScaleSheetLayoutView="100" workbookViewId="0">
      <selection activeCell="C15" sqref="C15"/>
    </sheetView>
  </sheetViews>
  <sheetFormatPr baseColWidth="10" defaultRowHeight="15" x14ac:dyDescent="0.25"/>
  <cols>
    <col min="3" max="3" width="14.140625" customWidth="1"/>
    <col min="4" max="4" width="13.140625" bestFit="1" customWidth="1"/>
  </cols>
  <sheetData>
    <row r="1" spans="1:13" s="168" customFormat="1" ht="15.75" x14ac:dyDescent="0.25">
      <c r="A1" s="166" t="s">
        <v>192</v>
      </c>
      <c r="B1" s="166"/>
      <c r="C1" s="166"/>
      <c r="D1" s="167"/>
      <c r="E1" s="167"/>
      <c r="F1" s="167"/>
      <c r="G1" s="167"/>
      <c r="H1" s="167"/>
      <c r="I1" s="167"/>
      <c r="J1" s="167"/>
      <c r="K1" s="167"/>
      <c r="L1" s="167"/>
    </row>
    <row r="2" spans="1:13" x14ac:dyDescent="0.25">
      <c r="A2" s="5"/>
      <c r="B2" s="5"/>
      <c r="C2" s="5"/>
      <c r="D2" s="5"/>
      <c r="E2" s="5"/>
      <c r="F2" s="5"/>
      <c r="G2" s="5"/>
      <c r="H2" s="5"/>
      <c r="I2" s="5"/>
      <c r="J2" s="5"/>
      <c r="K2" s="5"/>
      <c r="L2" s="5"/>
    </row>
    <row r="3" spans="1:13" x14ac:dyDescent="0.25">
      <c r="A3" s="5" t="s">
        <v>193</v>
      </c>
      <c r="B3" s="5"/>
      <c r="C3" s="5"/>
      <c r="D3" s="5"/>
      <c r="E3" s="5"/>
      <c r="F3" s="5"/>
      <c r="G3" s="5"/>
      <c r="H3" s="5"/>
      <c r="I3" s="5"/>
      <c r="J3" s="5"/>
      <c r="K3" s="5"/>
      <c r="L3" s="5"/>
    </row>
    <row r="4" spans="1:13" x14ac:dyDescent="0.25">
      <c r="A4" s="5" t="s">
        <v>194</v>
      </c>
      <c r="B4" s="5"/>
      <c r="C4" s="5"/>
      <c r="D4" s="5"/>
      <c r="E4" s="5"/>
      <c r="F4" s="5"/>
      <c r="G4" s="5"/>
      <c r="H4" s="5"/>
      <c r="I4" s="5"/>
      <c r="J4" s="5"/>
      <c r="K4" s="5"/>
      <c r="L4" s="5"/>
    </row>
    <row r="5" spans="1:13" x14ac:dyDescent="0.25">
      <c r="A5" s="5" t="s">
        <v>195</v>
      </c>
      <c r="B5" s="5"/>
      <c r="C5" s="5"/>
      <c r="D5" s="5"/>
      <c r="E5" s="5"/>
      <c r="F5" s="5"/>
      <c r="G5" s="5"/>
      <c r="H5" s="5"/>
      <c r="I5" s="5"/>
      <c r="J5" s="5"/>
      <c r="K5" s="5"/>
      <c r="L5" s="5"/>
    </row>
    <row r="6" spans="1:13" x14ac:dyDescent="0.25">
      <c r="A6" s="5"/>
      <c r="B6" s="5"/>
      <c r="C6" s="5"/>
      <c r="D6" s="5"/>
      <c r="E6" s="5"/>
      <c r="F6" s="5"/>
      <c r="G6" s="5"/>
      <c r="H6" s="5"/>
      <c r="I6" s="5"/>
      <c r="J6" s="5"/>
      <c r="K6" s="5"/>
      <c r="L6" s="5"/>
    </row>
    <row r="7" spans="1:13" x14ac:dyDescent="0.25">
      <c r="A7" s="37" t="s">
        <v>41</v>
      </c>
      <c r="B7" s="38"/>
      <c r="C7" s="38"/>
      <c r="D7" s="38"/>
      <c r="E7" s="5"/>
      <c r="F7" s="5"/>
      <c r="G7" s="5"/>
      <c r="H7" s="5"/>
      <c r="I7" s="5"/>
      <c r="J7" s="5"/>
      <c r="K7" s="5"/>
      <c r="L7" s="5"/>
    </row>
    <row r="8" spans="1:13" x14ac:dyDescent="0.25">
      <c r="A8" s="38" t="s">
        <v>196</v>
      </c>
      <c r="B8" s="38"/>
      <c r="C8" s="38"/>
      <c r="D8" s="39">
        <f>7785075</f>
        <v>7785075</v>
      </c>
      <c r="E8" s="5"/>
      <c r="F8" s="5"/>
      <c r="G8" s="5"/>
      <c r="H8" s="5"/>
      <c r="I8" s="5"/>
      <c r="J8" s="5"/>
      <c r="K8" s="5"/>
      <c r="L8" s="5"/>
    </row>
    <row r="9" spans="1:13" x14ac:dyDescent="0.25">
      <c r="A9" s="38" t="s">
        <v>197</v>
      </c>
      <c r="B9" s="38"/>
      <c r="C9" s="38"/>
      <c r="D9" s="42">
        <v>64200000</v>
      </c>
      <c r="E9" s="137"/>
      <c r="F9" s="5"/>
      <c r="G9" s="5"/>
      <c r="H9" s="5"/>
      <c r="I9" s="5"/>
      <c r="J9" s="5"/>
      <c r="K9" s="5"/>
      <c r="L9" s="5"/>
    </row>
    <row r="10" spans="1:13" x14ac:dyDescent="0.25">
      <c r="A10" s="38" t="s">
        <v>198</v>
      </c>
      <c r="B10" s="38"/>
      <c r="C10" s="38"/>
      <c r="D10" s="86">
        <f>D9/D8</f>
        <v>8.2465486845020752</v>
      </c>
      <c r="E10" s="5"/>
      <c r="F10" s="5"/>
      <c r="G10" s="5"/>
      <c r="H10" s="5"/>
      <c r="I10" s="5"/>
      <c r="J10" s="5"/>
      <c r="K10" s="5"/>
      <c r="L10" s="5"/>
    </row>
    <row r="11" spans="1:13" x14ac:dyDescent="0.25">
      <c r="A11" s="38"/>
      <c r="B11" s="38"/>
      <c r="C11" s="38"/>
      <c r="D11" s="38"/>
      <c r="E11" s="5"/>
      <c r="F11" s="5"/>
      <c r="G11" s="5"/>
      <c r="H11" s="5"/>
      <c r="I11" s="5"/>
      <c r="J11" s="5"/>
      <c r="K11" s="5"/>
      <c r="L11" s="5"/>
      <c r="M11" s="5"/>
    </row>
    <row r="12" spans="1:13" x14ac:dyDescent="0.25">
      <c r="A12" s="38" t="s">
        <v>187</v>
      </c>
      <c r="B12" s="38"/>
      <c r="C12" s="38"/>
      <c r="D12" s="40">
        <v>127761.19402985074</v>
      </c>
      <c r="E12" s="5"/>
      <c r="F12" s="5"/>
      <c r="G12" s="5"/>
      <c r="H12" s="5"/>
      <c r="I12" s="5"/>
      <c r="J12" s="5"/>
      <c r="K12" s="5"/>
      <c r="L12" s="5"/>
      <c r="M12" s="5"/>
    </row>
    <row r="13" spans="1:13" x14ac:dyDescent="0.25">
      <c r="A13" s="38"/>
      <c r="B13" s="38"/>
      <c r="C13" s="38"/>
      <c r="D13" s="38"/>
      <c r="E13" s="5"/>
      <c r="F13" s="5"/>
      <c r="G13" s="5"/>
      <c r="H13" s="5"/>
      <c r="I13" s="5"/>
      <c r="J13" s="5"/>
      <c r="K13" s="5"/>
      <c r="L13" s="5"/>
      <c r="M13" s="5"/>
    </row>
    <row r="14" spans="1:13" x14ac:dyDescent="0.25">
      <c r="A14" s="38" t="s">
        <v>199</v>
      </c>
      <c r="B14" s="38"/>
      <c r="C14" s="38"/>
      <c r="D14" s="40">
        <f>D8-D12</f>
        <v>7657313.8059701491</v>
      </c>
      <c r="E14" s="5"/>
      <c r="F14" s="5"/>
      <c r="G14" s="5"/>
      <c r="H14" s="5"/>
      <c r="I14" s="5"/>
      <c r="J14" s="5"/>
      <c r="K14" s="5"/>
      <c r="L14" s="5"/>
      <c r="M14" s="5"/>
    </row>
    <row r="15" spans="1:13" x14ac:dyDescent="0.25">
      <c r="A15" s="38" t="s">
        <v>200</v>
      </c>
      <c r="B15" s="38"/>
      <c r="C15" s="38"/>
      <c r="D15" s="40">
        <f>D9</f>
        <v>64200000</v>
      </c>
      <c r="E15" s="5"/>
      <c r="F15" s="5"/>
      <c r="G15" s="5"/>
      <c r="H15" s="5"/>
      <c r="I15" s="5"/>
      <c r="J15" s="5"/>
      <c r="K15" s="5"/>
      <c r="L15" s="5"/>
      <c r="M15" s="5"/>
    </row>
    <row r="16" spans="1:13" x14ac:dyDescent="0.25">
      <c r="A16" s="38" t="s">
        <v>198</v>
      </c>
      <c r="B16" s="38"/>
      <c r="C16" s="38"/>
      <c r="D16" s="86">
        <f>D15/D14</f>
        <v>8.3841411788485711</v>
      </c>
      <c r="E16" s="5"/>
      <c r="F16" s="5"/>
      <c r="G16" s="5"/>
      <c r="H16" s="5"/>
      <c r="I16" s="5"/>
      <c r="J16" s="5"/>
      <c r="K16" s="5"/>
      <c r="L16" s="5"/>
      <c r="M16" s="5"/>
    </row>
    <row r="17" spans="1:13" x14ac:dyDescent="0.25">
      <c r="A17" s="5"/>
      <c r="B17" s="5"/>
      <c r="C17" s="5"/>
      <c r="D17" s="5"/>
      <c r="E17" s="5"/>
      <c r="F17" s="5"/>
      <c r="G17" s="5"/>
      <c r="H17" s="5"/>
      <c r="I17" s="5"/>
      <c r="J17" s="5"/>
      <c r="K17" s="5"/>
      <c r="L17" s="5"/>
      <c r="M17" s="5"/>
    </row>
    <row r="18" spans="1:13" ht="59.1" customHeight="1" x14ac:dyDescent="0.25">
      <c r="A18" s="189" t="s">
        <v>220</v>
      </c>
      <c r="B18" s="189"/>
      <c r="C18" s="189"/>
      <c r="D18" s="189"/>
      <c r="E18" s="189"/>
      <c r="F18" s="189"/>
      <c r="G18" s="189"/>
      <c r="H18" s="38"/>
      <c r="I18" s="5"/>
      <c r="J18" s="5"/>
      <c r="K18" s="5"/>
      <c r="L18" s="5"/>
      <c r="M18" s="5"/>
    </row>
    <row r="19" spans="1:13" x14ac:dyDescent="0.25">
      <c r="A19" s="38"/>
      <c r="B19" s="38"/>
      <c r="C19" s="38"/>
      <c r="D19" s="38"/>
      <c r="E19" s="38"/>
      <c r="F19" s="38"/>
      <c r="G19" s="38"/>
      <c r="H19" s="38"/>
      <c r="I19" s="5"/>
      <c r="J19" s="5"/>
      <c r="K19" s="5"/>
      <c r="L19" s="5"/>
      <c r="M19" s="5"/>
    </row>
    <row r="20" spans="1:13" x14ac:dyDescent="0.25">
      <c r="A20" s="38"/>
      <c r="B20" s="38"/>
      <c r="C20" s="38"/>
      <c r="D20" s="38"/>
      <c r="E20" s="38"/>
      <c r="F20" s="38"/>
      <c r="G20" s="38"/>
      <c r="H20" s="38"/>
      <c r="I20" s="5"/>
      <c r="J20" s="5"/>
      <c r="K20" s="5"/>
      <c r="L20" s="5"/>
      <c r="M20" s="5"/>
    </row>
    <row r="21" spans="1:13" x14ac:dyDescent="0.25">
      <c r="A21" s="38"/>
      <c r="B21" s="38"/>
      <c r="C21" s="38"/>
      <c r="D21" s="38"/>
      <c r="E21" s="38"/>
      <c r="F21" s="38"/>
      <c r="G21" s="38"/>
      <c r="H21" s="38"/>
      <c r="I21" s="5"/>
      <c r="J21" s="5"/>
      <c r="K21" s="5"/>
      <c r="L21" s="5"/>
      <c r="M21" s="5"/>
    </row>
    <row r="22" spans="1:13" x14ac:dyDescent="0.25">
      <c r="A22" s="5"/>
      <c r="B22" s="5"/>
      <c r="C22" s="5"/>
      <c r="D22" s="5"/>
      <c r="E22" s="5"/>
      <c r="F22" s="5"/>
      <c r="G22" s="5"/>
      <c r="H22" s="5"/>
      <c r="I22" s="5"/>
      <c r="J22" s="5"/>
      <c r="K22" s="5"/>
      <c r="L22" s="5"/>
      <c r="M22" s="5"/>
    </row>
    <row r="23" spans="1:13" x14ac:dyDescent="0.25">
      <c r="A23" s="5"/>
      <c r="B23" s="5"/>
      <c r="C23" s="5"/>
      <c r="D23" s="5"/>
      <c r="E23" s="5"/>
      <c r="F23" s="5"/>
      <c r="G23" s="5"/>
      <c r="H23" s="5"/>
      <c r="I23" s="5"/>
      <c r="J23" s="5"/>
      <c r="K23" s="5"/>
      <c r="L23" s="5"/>
      <c r="M23" s="5"/>
    </row>
    <row r="24" spans="1:13" x14ac:dyDescent="0.25">
      <c r="A24" s="5"/>
      <c r="B24" s="5"/>
      <c r="C24" s="5"/>
      <c r="D24" s="5"/>
      <c r="E24" s="5"/>
      <c r="F24" s="5"/>
      <c r="G24" s="5"/>
      <c r="H24" s="5"/>
      <c r="I24" s="5"/>
      <c r="J24" s="5"/>
      <c r="K24" s="5"/>
      <c r="L24" s="5"/>
      <c r="M24" s="5"/>
    </row>
    <row r="25" spans="1:13" x14ac:dyDescent="0.25">
      <c r="A25" s="5"/>
      <c r="B25" s="5"/>
      <c r="C25" s="5"/>
      <c r="D25" s="5"/>
      <c r="E25" s="5"/>
      <c r="F25" s="5"/>
      <c r="G25" s="5"/>
      <c r="H25" s="5"/>
      <c r="I25" s="5"/>
      <c r="J25" s="5"/>
      <c r="K25" s="5"/>
      <c r="L25" s="5"/>
      <c r="M25" s="5"/>
    </row>
    <row r="26" spans="1:13" x14ac:dyDescent="0.25">
      <c r="A26" s="5"/>
      <c r="B26" s="5"/>
      <c r="C26" s="5"/>
      <c r="D26" s="5"/>
      <c r="E26" s="5"/>
      <c r="F26" s="5"/>
      <c r="G26" s="5"/>
      <c r="H26" s="5"/>
      <c r="I26" s="5"/>
      <c r="J26" s="5"/>
      <c r="K26" s="5"/>
      <c r="L26" s="5"/>
      <c r="M26" s="5"/>
    </row>
    <row r="27" spans="1:13" x14ac:dyDescent="0.25">
      <c r="A27" s="5"/>
      <c r="B27" s="5"/>
      <c r="C27" s="5"/>
      <c r="D27" s="5"/>
      <c r="E27" s="5"/>
      <c r="F27" s="5"/>
      <c r="G27" s="5"/>
      <c r="H27" s="5"/>
      <c r="I27" s="5"/>
      <c r="J27" s="5"/>
      <c r="K27" s="5"/>
      <c r="L27" s="5"/>
      <c r="M27" s="5"/>
    </row>
    <row r="28" spans="1:13" x14ac:dyDescent="0.25">
      <c r="A28" s="5"/>
      <c r="B28" s="5"/>
      <c r="C28" s="5"/>
      <c r="D28" s="5"/>
      <c r="E28" s="5"/>
      <c r="F28" s="5"/>
      <c r="G28" s="5"/>
      <c r="H28" s="5"/>
      <c r="I28" s="5"/>
      <c r="J28" s="5"/>
      <c r="K28" s="5"/>
      <c r="L28" s="5"/>
      <c r="M28" s="5"/>
    </row>
    <row r="29" spans="1:13" x14ac:dyDescent="0.25">
      <c r="A29" s="5"/>
      <c r="B29" s="5"/>
      <c r="C29" s="5"/>
      <c r="D29" s="5"/>
      <c r="E29" s="5"/>
      <c r="F29" s="5"/>
      <c r="G29" s="5"/>
      <c r="H29" s="5"/>
      <c r="I29" s="5"/>
      <c r="J29" s="5"/>
      <c r="K29" s="5"/>
      <c r="L29" s="5"/>
      <c r="M29" s="5"/>
    </row>
    <row r="30" spans="1:13" x14ac:dyDescent="0.25">
      <c r="A30" s="5"/>
      <c r="B30" s="5"/>
      <c r="C30" s="5"/>
      <c r="D30" s="5"/>
      <c r="E30" s="5"/>
      <c r="F30" s="5"/>
      <c r="G30" s="5"/>
      <c r="H30" s="5"/>
      <c r="I30" s="5"/>
      <c r="J30" s="5"/>
      <c r="K30" s="5"/>
      <c r="L30" s="5"/>
      <c r="M30" s="5"/>
    </row>
    <row r="31" spans="1:13" x14ac:dyDescent="0.25">
      <c r="A31" s="5"/>
      <c r="B31" s="5"/>
      <c r="C31" s="5"/>
      <c r="D31" s="5"/>
      <c r="E31" s="5"/>
      <c r="F31" s="5"/>
      <c r="G31" s="5"/>
      <c r="H31" s="5"/>
      <c r="I31" s="5"/>
      <c r="J31" s="5"/>
      <c r="K31" s="5"/>
      <c r="L31" s="5"/>
      <c r="M31" s="5"/>
    </row>
    <row r="32" spans="1:13" x14ac:dyDescent="0.25">
      <c r="A32" s="5"/>
      <c r="B32" s="5"/>
      <c r="C32" s="5"/>
      <c r="D32" s="5"/>
      <c r="E32" s="5"/>
      <c r="F32" s="5"/>
      <c r="G32" s="5"/>
      <c r="H32" s="5"/>
      <c r="I32" s="5"/>
      <c r="J32" s="5"/>
      <c r="K32" s="5"/>
      <c r="L32" s="5"/>
      <c r="M32" s="5"/>
    </row>
    <row r="33" spans="1:13" x14ac:dyDescent="0.25">
      <c r="A33" s="5"/>
      <c r="B33" s="5"/>
      <c r="C33" s="5"/>
      <c r="D33" s="5"/>
      <c r="E33" s="5"/>
      <c r="F33" s="5"/>
      <c r="G33" s="5"/>
      <c r="H33" s="5"/>
      <c r="I33" s="5"/>
      <c r="J33" s="5"/>
      <c r="K33" s="5"/>
      <c r="L33" s="5"/>
      <c r="M33" s="5"/>
    </row>
  </sheetData>
  <mergeCells count="1">
    <mergeCell ref="A18:G18"/>
  </mergeCells>
  <pageMargins left="0.70866141732283472" right="0.70866141732283472" top="0.78740157480314965" bottom="0.78740157480314965" header="0.31496062992125984" footer="0.31496062992125984"/>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B7E60-FFF0-4C88-A27B-A66673A98038}">
  <dimension ref="A1:J19"/>
  <sheetViews>
    <sheetView view="pageBreakPreview" zoomScaleNormal="100" zoomScaleSheetLayoutView="100" workbookViewId="0">
      <selection activeCell="G28" sqref="G28"/>
    </sheetView>
  </sheetViews>
  <sheetFormatPr baseColWidth="10" defaultRowHeight="15" x14ac:dyDescent="0.25"/>
  <sheetData>
    <row r="1" spans="1:10" s="168" customFormat="1" ht="15.75" x14ac:dyDescent="0.25">
      <c r="A1" s="169" t="s">
        <v>205</v>
      </c>
    </row>
    <row r="3" spans="1:10" ht="27.95" customHeight="1" x14ac:dyDescent="0.25">
      <c r="A3" s="186" t="s">
        <v>170</v>
      </c>
      <c r="B3" s="186"/>
      <c r="C3" s="186"/>
      <c r="D3" s="186"/>
      <c r="E3" s="186"/>
      <c r="F3" s="186"/>
      <c r="G3" s="186"/>
    </row>
    <row r="4" spans="1:10" ht="30.95" customHeight="1" x14ac:dyDescent="0.25">
      <c r="A4" s="186" t="s">
        <v>203</v>
      </c>
      <c r="B4" s="186"/>
      <c r="C4" s="186"/>
      <c r="D4" s="186"/>
      <c r="E4" s="186"/>
      <c r="F4" s="186"/>
      <c r="G4" s="186"/>
      <c r="H4" s="163"/>
    </row>
    <row r="6" spans="1:10" x14ac:dyDescent="0.25">
      <c r="A6" s="37" t="s">
        <v>41</v>
      </c>
      <c r="B6" s="38"/>
      <c r="C6" s="38"/>
      <c r="D6" s="38"/>
      <c r="E6" s="38"/>
      <c r="F6" s="38"/>
      <c r="G6" s="38"/>
      <c r="H6" s="38"/>
      <c r="I6" s="38"/>
      <c r="J6" s="38"/>
    </row>
    <row r="7" spans="1:10" x14ac:dyDescent="0.25">
      <c r="A7" s="38" t="s">
        <v>42</v>
      </c>
      <c r="B7" s="38"/>
      <c r="C7" s="39">
        <f>'Ausgangslage '!D21</f>
        <v>425000</v>
      </c>
      <c r="D7" s="38"/>
      <c r="E7" s="38"/>
      <c r="F7" s="38"/>
      <c r="G7" s="38"/>
      <c r="H7" s="38"/>
      <c r="I7" s="38"/>
      <c r="J7" s="38"/>
    </row>
    <row r="8" spans="1:10" x14ac:dyDescent="0.25">
      <c r="A8" s="38" t="s">
        <v>43</v>
      </c>
      <c r="B8" s="38"/>
      <c r="C8" s="39">
        <f>'Ausgangslage '!D41</f>
        <v>400000</v>
      </c>
      <c r="D8" s="38"/>
      <c r="E8" s="38"/>
      <c r="F8" s="38"/>
      <c r="G8" s="38"/>
      <c r="H8" s="38"/>
      <c r="I8" s="38"/>
      <c r="J8" s="38"/>
    </row>
    <row r="9" spans="1:10" x14ac:dyDescent="0.25">
      <c r="A9" s="38" t="s">
        <v>44</v>
      </c>
      <c r="B9" s="38"/>
      <c r="C9" s="40">
        <f>C7+C8</f>
        <v>825000</v>
      </c>
      <c r="D9" s="38"/>
      <c r="E9" s="38"/>
      <c r="F9" s="38"/>
      <c r="G9" s="38"/>
      <c r="H9" s="38"/>
      <c r="I9" s="38"/>
      <c r="J9" s="38"/>
    </row>
    <row r="10" spans="1:10" x14ac:dyDescent="0.25">
      <c r="A10" s="38"/>
      <c r="B10" s="38"/>
      <c r="C10" s="38"/>
      <c r="D10" s="38"/>
      <c r="E10" s="38"/>
      <c r="F10" s="38"/>
      <c r="G10" s="38"/>
      <c r="H10" s="38"/>
      <c r="I10" s="38"/>
      <c r="J10" s="38"/>
    </row>
    <row r="11" spans="1:10" x14ac:dyDescent="0.25">
      <c r="A11" s="38" t="s">
        <v>45</v>
      </c>
      <c r="B11" s="38"/>
      <c r="C11" s="39">
        <f>'Ausgangslage '!B31</f>
        <v>128000</v>
      </c>
      <c r="D11" s="38"/>
      <c r="E11" s="38"/>
      <c r="F11" s="38"/>
      <c r="G11" s="38"/>
      <c r="H11" s="38"/>
      <c r="I11" s="38"/>
      <c r="J11" s="38"/>
    </row>
    <row r="12" spans="1:10" x14ac:dyDescent="0.25">
      <c r="A12" s="38" t="s">
        <v>46</v>
      </c>
      <c r="B12" s="38"/>
      <c r="C12" s="39">
        <f>'Ausgangslage '!D42</f>
        <v>53000</v>
      </c>
      <c r="D12" s="38"/>
      <c r="E12" s="38"/>
      <c r="F12" s="38"/>
      <c r="G12" s="38"/>
      <c r="H12" s="38"/>
      <c r="I12" s="38"/>
      <c r="J12" s="38"/>
    </row>
    <row r="13" spans="1:10" x14ac:dyDescent="0.25">
      <c r="A13" s="38" t="s">
        <v>47</v>
      </c>
      <c r="B13" s="38"/>
      <c r="C13" s="39">
        <f>C11+C12</f>
        <v>181000</v>
      </c>
      <c r="D13" s="38"/>
      <c r="E13" s="38"/>
      <c r="F13" s="38"/>
      <c r="G13" s="38"/>
      <c r="H13" s="38"/>
      <c r="I13" s="38"/>
      <c r="J13" s="38"/>
    </row>
    <row r="14" spans="1:10" x14ac:dyDescent="0.25">
      <c r="A14" s="38"/>
      <c r="B14" s="38"/>
      <c r="C14" s="38"/>
      <c r="D14" s="38"/>
      <c r="E14" s="38"/>
      <c r="F14" s="38"/>
      <c r="G14" s="38"/>
      <c r="H14" s="38"/>
      <c r="I14" s="38"/>
      <c r="J14" s="38"/>
    </row>
    <row r="15" spans="1:10" x14ac:dyDescent="0.25">
      <c r="A15" s="38" t="s">
        <v>48</v>
      </c>
      <c r="B15" s="38"/>
      <c r="C15" s="38"/>
      <c r="D15" s="38"/>
      <c r="E15" s="41">
        <f>C7/C11</f>
        <v>3.3203125</v>
      </c>
      <c r="F15" s="38"/>
      <c r="G15" s="38"/>
      <c r="H15" s="38"/>
      <c r="I15" s="38"/>
      <c r="J15" s="38"/>
    </row>
    <row r="16" spans="1:10" x14ac:dyDescent="0.25">
      <c r="A16" s="38" t="s">
        <v>49</v>
      </c>
      <c r="B16" s="38"/>
      <c r="C16" s="38"/>
      <c r="D16" s="38"/>
      <c r="E16" s="41">
        <f>C9/C13</f>
        <v>4.5580110497237571</v>
      </c>
      <c r="F16" s="38"/>
      <c r="G16" s="38"/>
      <c r="H16" s="38"/>
      <c r="I16" s="38"/>
      <c r="J16" s="38"/>
    </row>
    <row r="17" spans="1:10" x14ac:dyDescent="0.25">
      <c r="A17" s="38"/>
      <c r="B17" s="38"/>
      <c r="C17" s="38"/>
      <c r="D17" s="38"/>
      <c r="E17" s="38"/>
      <c r="F17" s="38"/>
      <c r="G17" s="38"/>
      <c r="H17" s="38"/>
      <c r="I17" s="38"/>
      <c r="J17" s="38"/>
    </row>
    <row r="18" spans="1:10" ht="44.45" customHeight="1" x14ac:dyDescent="0.25">
      <c r="A18" s="187" t="s">
        <v>204</v>
      </c>
      <c r="B18" s="187"/>
      <c r="C18" s="187"/>
      <c r="D18" s="187"/>
      <c r="E18" s="187"/>
      <c r="F18" s="187"/>
      <c r="G18" s="187"/>
      <c r="H18" s="38"/>
      <c r="I18" s="38"/>
      <c r="J18" s="38"/>
    </row>
    <row r="19" spans="1:10" x14ac:dyDescent="0.25">
      <c r="A19" s="38"/>
      <c r="B19" s="38"/>
      <c r="C19" s="38"/>
      <c r="D19" s="38"/>
      <c r="E19" s="38"/>
      <c r="F19" s="38"/>
      <c r="G19" s="38"/>
      <c r="H19" s="38"/>
      <c r="I19" s="38"/>
      <c r="J19" s="38"/>
    </row>
  </sheetData>
  <mergeCells count="3">
    <mergeCell ref="A3:G3"/>
    <mergeCell ref="A4:G4"/>
    <mergeCell ref="A18:G18"/>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9A76E-C3E4-47DC-829C-F7120669C190}">
  <dimension ref="A1:L108"/>
  <sheetViews>
    <sheetView tabSelected="1" view="pageBreakPreview" zoomScaleNormal="100" zoomScaleSheetLayoutView="100" workbookViewId="0">
      <selection activeCell="C15" sqref="C15"/>
    </sheetView>
  </sheetViews>
  <sheetFormatPr baseColWidth="10" defaultRowHeight="15" x14ac:dyDescent="0.25"/>
  <cols>
    <col min="1" max="1" width="17.140625" customWidth="1"/>
    <col min="2" max="2" width="12.140625" bestFit="1" customWidth="1"/>
    <col min="3" max="3" width="18.85546875" customWidth="1"/>
    <col min="4" max="4" width="13.140625" bestFit="1" customWidth="1"/>
    <col min="6" max="6" width="17.7109375" customWidth="1"/>
  </cols>
  <sheetData>
    <row r="1" spans="1:12" s="168" customFormat="1" ht="15.75" x14ac:dyDescent="0.25">
      <c r="A1" s="166" t="s">
        <v>206</v>
      </c>
      <c r="B1" s="167"/>
      <c r="C1" s="167"/>
      <c r="D1" s="167"/>
      <c r="E1" s="167"/>
      <c r="F1" s="167"/>
      <c r="G1" s="167"/>
      <c r="H1" s="167"/>
      <c r="I1" s="167"/>
      <c r="J1" s="167"/>
      <c r="K1" s="167"/>
      <c r="L1" s="167"/>
    </row>
    <row r="2" spans="1:12" x14ac:dyDescent="0.25">
      <c r="A2" s="5"/>
      <c r="B2" s="5"/>
      <c r="C2" s="5"/>
      <c r="D2" s="5"/>
      <c r="E2" s="5"/>
      <c r="F2" s="5"/>
      <c r="G2" s="5"/>
      <c r="H2" s="5"/>
      <c r="I2" s="5"/>
      <c r="J2" s="5"/>
      <c r="K2" s="5"/>
      <c r="L2" s="5"/>
    </row>
    <row r="3" spans="1:12" ht="30.95" customHeight="1" x14ac:dyDescent="0.25">
      <c r="A3" s="185" t="s">
        <v>208</v>
      </c>
      <c r="B3" s="185"/>
      <c r="C3" s="185"/>
      <c r="D3" s="185"/>
      <c r="E3" s="185"/>
      <c r="F3" s="161"/>
      <c r="G3" s="5"/>
      <c r="H3" s="5"/>
      <c r="I3" s="5"/>
      <c r="J3" s="5"/>
      <c r="K3" s="5"/>
      <c r="L3" s="5"/>
    </row>
    <row r="4" spans="1:12" x14ac:dyDescent="0.25">
      <c r="A4" s="5"/>
      <c r="B4" s="5"/>
      <c r="C4" s="5"/>
      <c r="D4" s="5"/>
      <c r="E4" s="5"/>
      <c r="F4" s="5"/>
      <c r="G4" s="5"/>
      <c r="H4" s="5"/>
      <c r="I4" s="5"/>
      <c r="J4" s="5"/>
      <c r="K4" s="5"/>
      <c r="L4" s="5"/>
    </row>
    <row r="5" spans="1:12" x14ac:dyDescent="0.25">
      <c r="A5" s="5" t="s">
        <v>58</v>
      </c>
      <c r="B5" s="11"/>
      <c r="C5" s="11"/>
      <c r="D5" s="5"/>
      <c r="E5" s="112"/>
      <c r="F5" s="31"/>
      <c r="G5" s="31"/>
      <c r="H5" s="5"/>
      <c r="I5" s="5"/>
      <c r="J5" s="5"/>
      <c r="K5" s="5"/>
      <c r="L5" s="5"/>
    </row>
    <row r="6" spans="1:12" x14ac:dyDescent="0.25">
      <c r="A6" s="5" t="s">
        <v>50</v>
      </c>
      <c r="B6" s="11"/>
      <c r="C6" s="11"/>
      <c r="D6" s="5"/>
      <c r="E6" s="112"/>
      <c r="F6" s="31"/>
      <c r="G6" s="31"/>
      <c r="H6" s="5"/>
      <c r="I6" s="5"/>
      <c r="J6" s="5"/>
      <c r="K6" s="5"/>
      <c r="L6" s="5"/>
    </row>
    <row r="7" spans="1:12" x14ac:dyDescent="0.25">
      <c r="A7" s="5" t="s">
        <v>51</v>
      </c>
      <c r="B7" s="11"/>
      <c r="C7" s="11"/>
      <c r="D7" s="5"/>
      <c r="E7" s="112"/>
      <c r="F7" s="31"/>
      <c r="G7" s="31"/>
      <c r="H7" s="5"/>
      <c r="I7" s="5"/>
      <c r="J7" s="5"/>
      <c r="K7" s="5"/>
      <c r="L7" s="5"/>
    </row>
    <row r="8" spans="1:12" x14ac:dyDescent="0.25">
      <c r="A8" s="5"/>
      <c r="B8" s="11"/>
      <c r="C8" s="11"/>
      <c r="D8" s="5"/>
      <c r="E8" s="112"/>
      <c r="F8" s="31"/>
      <c r="G8" s="31"/>
      <c r="H8" s="5"/>
      <c r="I8" s="5"/>
      <c r="J8" s="5"/>
      <c r="K8" s="5"/>
      <c r="L8" s="5"/>
    </row>
    <row r="9" spans="1:12" x14ac:dyDescent="0.25">
      <c r="A9" s="37" t="s">
        <v>41</v>
      </c>
      <c r="B9" s="46"/>
      <c r="C9" s="46" t="s">
        <v>55</v>
      </c>
      <c r="D9" s="37" t="s">
        <v>56</v>
      </c>
      <c r="E9" s="42"/>
      <c r="F9" s="43"/>
      <c r="G9" s="31"/>
      <c r="H9" s="5"/>
      <c r="I9" s="5"/>
      <c r="J9" s="5"/>
      <c r="K9" s="5"/>
      <c r="L9" s="5"/>
    </row>
    <row r="10" spans="1:12" x14ac:dyDescent="0.25">
      <c r="A10" s="38" t="s">
        <v>52</v>
      </c>
      <c r="B10" s="39"/>
      <c r="C10" s="39">
        <f>'Ausgangslage '!D41</f>
        <v>400000</v>
      </c>
      <c r="D10" s="40">
        <f>C10*1000</f>
        <v>400000000</v>
      </c>
      <c r="E10" s="42"/>
      <c r="F10" s="43"/>
      <c r="G10" s="31"/>
      <c r="H10" s="5"/>
      <c r="I10" s="5"/>
      <c r="J10" s="5"/>
      <c r="K10" s="5"/>
      <c r="L10" s="5"/>
    </row>
    <row r="11" spans="1:12" x14ac:dyDescent="0.25">
      <c r="A11" s="38" t="s">
        <v>53</v>
      </c>
      <c r="B11" s="39"/>
      <c r="C11" s="44">
        <v>0.13400000000000001</v>
      </c>
      <c r="D11" s="38">
        <v>134</v>
      </c>
      <c r="E11" s="42"/>
      <c r="F11" s="43"/>
      <c r="G11" s="31"/>
      <c r="H11" s="5"/>
      <c r="I11" s="5"/>
      <c r="J11" s="5"/>
      <c r="K11" s="5"/>
      <c r="L11" s="5"/>
    </row>
    <row r="12" spans="1:12" x14ac:dyDescent="0.25">
      <c r="A12" s="38" t="s">
        <v>54</v>
      </c>
      <c r="B12" s="38"/>
      <c r="C12" s="39">
        <f>C10/C11</f>
        <v>2985074.6268656715</v>
      </c>
      <c r="D12" s="39">
        <f t="shared" ref="D12" si="0">D10/D11</f>
        <v>2985074.6268656715</v>
      </c>
      <c r="E12" s="38"/>
      <c r="F12" s="43"/>
      <c r="G12" s="31"/>
      <c r="H12" s="5"/>
      <c r="I12" s="5"/>
      <c r="J12" s="5"/>
      <c r="K12" s="5"/>
      <c r="L12" s="5"/>
    </row>
    <row r="13" spans="1:12" x14ac:dyDescent="0.25">
      <c r="A13" s="38" t="s">
        <v>57</v>
      </c>
      <c r="B13" s="38"/>
      <c r="C13" s="39">
        <f>ROUND(C12,0)</f>
        <v>2985075</v>
      </c>
      <c r="D13" s="39">
        <f>ROUND(D12,0)</f>
        <v>2985075</v>
      </c>
      <c r="E13" s="43"/>
      <c r="F13" s="43"/>
      <c r="G13" s="31"/>
      <c r="H13" s="5"/>
      <c r="I13" s="5"/>
      <c r="J13" s="5"/>
      <c r="K13" s="5"/>
      <c r="L13" s="5"/>
    </row>
    <row r="14" spans="1:12" x14ac:dyDescent="0.25">
      <c r="A14" s="38"/>
      <c r="B14" s="38"/>
      <c r="C14" s="38"/>
      <c r="D14" s="38"/>
      <c r="E14" s="38"/>
      <c r="F14" s="38"/>
      <c r="G14" s="5"/>
      <c r="H14" s="5"/>
      <c r="I14" s="5"/>
      <c r="J14" s="5"/>
      <c r="K14" s="5"/>
      <c r="L14" s="5"/>
    </row>
    <row r="15" spans="1:12" x14ac:dyDescent="0.25">
      <c r="A15" s="38"/>
      <c r="B15" s="38"/>
      <c r="C15" s="38" t="s">
        <v>60</v>
      </c>
      <c r="D15" s="38" t="s">
        <v>61</v>
      </c>
      <c r="E15" s="38"/>
      <c r="F15" s="38"/>
      <c r="G15" s="5"/>
      <c r="H15" s="5"/>
      <c r="I15" s="5"/>
      <c r="J15" s="5"/>
      <c r="K15" s="5"/>
      <c r="L15" s="5"/>
    </row>
    <row r="16" spans="1:12" x14ac:dyDescent="0.25">
      <c r="A16" s="38" t="s">
        <v>59</v>
      </c>
      <c r="B16" s="38"/>
      <c r="C16" s="39">
        <f>'Ausgangslage '!B7</f>
        <v>4800000</v>
      </c>
      <c r="D16" s="40">
        <f>D13</f>
        <v>2985075</v>
      </c>
      <c r="E16" s="38"/>
      <c r="F16" s="38"/>
      <c r="G16" s="5"/>
      <c r="H16" s="5"/>
      <c r="I16" s="5"/>
      <c r="J16" s="5"/>
      <c r="K16" s="5"/>
      <c r="L16" s="5"/>
    </row>
    <row r="17" spans="1:12" x14ac:dyDescent="0.25">
      <c r="A17" s="38" t="s">
        <v>59</v>
      </c>
      <c r="B17" s="38"/>
      <c r="C17" s="45">
        <f>C16/D16</f>
        <v>1.6079997990000252</v>
      </c>
      <c r="D17" s="45">
        <f>D16/D13</f>
        <v>1</v>
      </c>
      <c r="E17" s="38" t="s">
        <v>62</v>
      </c>
      <c r="F17" s="38"/>
      <c r="G17" s="5"/>
      <c r="H17" s="5"/>
      <c r="I17" s="5"/>
      <c r="J17" s="5"/>
      <c r="K17" s="5"/>
      <c r="L17" s="5"/>
    </row>
    <row r="18" spans="1:12" x14ac:dyDescent="0.25">
      <c r="A18" s="38" t="s">
        <v>63</v>
      </c>
      <c r="B18" s="38"/>
      <c r="C18" s="45">
        <f>ROUND(C17,1)</f>
        <v>1.6</v>
      </c>
      <c r="D18" s="45">
        <f>ROUND(D17,1)</f>
        <v>1</v>
      </c>
      <c r="E18" s="38" t="s">
        <v>64</v>
      </c>
      <c r="F18" s="38"/>
      <c r="G18" s="5"/>
      <c r="H18" s="5"/>
      <c r="I18" s="5"/>
      <c r="J18" s="5"/>
      <c r="K18" s="5"/>
      <c r="L18" s="5"/>
    </row>
    <row r="19" spans="1:12" x14ac:dyDescent="0.25">
      <c r="A19" s="38" t="s">
        <v>65</v>
      </c>
      <c r="B19" s="38"/>
      <c r="C19" s="45">
        <f>C18*10</f>
        <v>16</v>
      </c>
      <c r="D19" s="45">
        <f>D18*10</f>
        <v>10</v>
      </c>
      <c r="E19" s="38" t="s">
        <v>66</v>
      </c>
      <c r="F19" s="38"/>
      <c r="G19" s="5"/>
      <c r="H19" s="5"/>
      <c r="I19" s="5"/>
      <c r="J19" s="5"/>
      <c r="K19" s="5"/>
      <c r="L19" s="5"/>
    </row>
    <row r="20" spans="1:12" x14ac:dyDescent="0.25">
      <c r="A20" s="38" t="s">
        <v>68</v>
      </c>
      <c r="B20" s="38"/>
      <c r="C20" s="45">
        <f>C19/2</f>
        <v>8</v>
      </c>
      <c r="D20" s="45">
        <f>D19/2</f>
        <v>5</v>
      </c>
      <c r="E20" s="38" t="s">
        <v>67</v>
      </c>
      <c r="F20" s="38"/>
      <c r="G20" s="5"/>
      <c r="H20" s="5"/>
      <c r="I20" s="5"/>
      <c r="J20" s="5"/>
      <c r="K20" s="5"/>
      <c r="L20" s="5"/>
    </row>
    <row r="21" spans="1:12" x14ac:dyDescent="0.25">
      <c r="A21" s="5"/>
      <c r="B21" s="5"/>
      <c r="C21" s="5"/>
      <c r="D21" s="5"/>
      <c r="E21" s="5"/>
      <c r="F21" s="5"/>
      <c r="G21" s="5"/>
      <c r="H21" s="5"/>
      <c r="I21" s="5"/>
      <c r="J21" s="5"/>
      <c r="K21" s="5"/>
      <c r="L21" s="5"/>
    </row>
    <row r="22" spans="1:12" x14ac:dyDescent="0.25">
      <c r="A22" s="5"/>
      <c r="B22" s="5"/>
      <c r="C22" s="5"/>
      <c r="D22" s="5"/>
      <c r="E22" s="5"/>
      <c r="F22" s="5"/>
      <c r="G22" s="5"/>
      <c r="H22" s="5"/>
      <c r="I22" s="5"/>
      <c r="J22" s="5"/>
      <c r="K22" s="5"/>
      <c r="L22" s="5"/>
    </row>
    <row r="23" spans="1:12" x14ac:dyDescent="0.25">
      <c r="A23" s="5"/>
      <c r="B23" s="5"/>
      <c r="C23" s="5"/>
      <c r="D23" s="5"/>
      <c r="E23" s="5"/>
      <c r="F23" s="5"/>
      <c r="G23" s="5"/>
      <c r="H23" s="5"/>
      <c r="I23" s="5"/>
      <c r="J23" s="5"/>
      <c r="K23" s="5"/>
      <c r="L23" s="5"/>
    </row>
    <row r="24" spans="1:12" x14ac:dyDescent="0.25">
      <c r="A24" s="5"/>
      <c r="B24" s="5"/>
      <c r="C24" s="5"/>
      <c r="D24" s="5"/>
      <c r="E24" s="5"/>
      <c r="F24" s="5"/>
      <c r="G24" s="5"/>
      <c r="H24" s="5"/>
      <c r="I24" s="5"/>
      <c r="J24" s="5"/>
      <c r="K24" s="5"/>
      <c r="L24" s="5"/>
    </row>
    <row r="25" spans="1:12" x14ac:dyDescent="0.25">
      <c r="A25" s="5"/>
      <c r="B25" s="5"/>
      <c r="C25" s="5"/>
      <c r="D25" s="5"/>
      <c r="E25" s="5"/>
      <c r="F25" s="5"/>
      <c r="G25" s="5"/>
      <c r="H25" s="5"/>
      <c r="I25" s="5"/>
      <c r="J25" s="5"/>
      <c r="K25" s="5"/>
      <c r="L25" s="5"/>
    </row>
    <row r="26" spans="1:12" x14ac:dyDescent="0.25">
      <c r="A26" s="5"/>
      <c r="B26" s="5"/>
      <c r="C26" s="5"/>
      <c r="D26" s="5"/>
      <c r="E26" s="5"/>
      <c r="F26" s="5"/>
      <c r="G26" s="5"/>
      <c r="H26" s="5"/>
      <c r="I26" s="5"/>
      <c r="J26" s="5"/>
      <c r="K26" s="5"/>
      <c r="L26" s="5"/>
    </row>
    <row r="27" spans="1:12" x14ac:dyDescent="0.25">
      <c r="A27" s="5"/>
      <c r="B27" s="5"/>
      <c r="C27" s="5"/>
      <c r="D27" s="5"/>
      <c r="E27" s="5"/>
      <c r="F27" s="5"/>
      <c r="G27" s="5"/>
      <c r="H27" s="5"/>
      <c r="I27" s="5"/>
      <c r="J27" s="5"/>
      <c r="K27" s="5"/>
      <c r="L27" s="5"/>
    </row>
    <row r="28" spans="1:12" x14ac:dyDescent="0.25">
      <c r="A28" s="5"/>
      <c r="B28" s="5"/>
      <c r="C28" s="5"/>
      <c r="D28" s="5"/>
      <c r="E28" s="5"/>
      <c r="F28" s="5"/>
      <c r="G28" s="5"/>
      <c r="H28" s="5"/>
      <c r="I28" s="5"/>
      <c r="J28" s="5"/>
      <c r="K28" s="5"/>
      <c r="L28" s="5"/>
    </row>
    <row r="29" spans="1:12" x14ac:dyDescent="0.25">
      <c r="A29" s="5"/>
      <c r="B29" s="5"/>
      <c r="C29" s="5"/>
      <c r="D29" s="5"/>
      <c r="E29" s="5"/>
      <c r="F29" s="5"/>
      <c r="G29" s="5"/>
      <c r="H29" s="5"/>
      <c r="I29" s="5"/>
      <c r="J29" s="5"/>
      <c r="K29" s="5"/>
      <c r="L29" s="5"/>
    </row>
    <row r="30" spans="1:12" x14ac:dyDescent="0.25">
      <c r="A30" s="5"/>
      <c r="B30" s="5"/>
      <c r="C30" s="5"/>
      <c r="D30" s="5"/>
      <c r="E30" s="5"/>
      <c r="F30" s="5"/>
      <c r="G30" s="5"/>
      <c r="H30" s="5"/>
      <c r="I30" s="5"/>
      <c r="J30" s="5"/>
      <c r="K30" s="5"/>
      <c r="L30" s="5"/>
    </row>
    <row r="31" spans="1:12" x14ac:dyDescent="0.25">
      <c r="A31" s="5"/>
      <c r="B31" s="5"/>
      <c r="C31" s="5"/>
      <c r="D31" s="5"/>
      <c r="E31" s="5"/>
      <c r="F31" s="5"/>
      <c r="G31" s="5"/>
      <c r="H31" s="5"/>
      <c r="I31" s="5"/>
      <c r="J31" s="5"/>
      <c r="K31" s="5"/>
      <c r="L31" s="5"/>
    </row>
    <row r="32" spans="1:12" x14ac:dyDescent="0.25">
      <c r="A32" s="5"/>
      <c r="B32" s="5"/>
      <c r="C32" s="5"/>
      <c r="D32" s="5"/>
      <c r="E32" s="5"/>
      <c r="F32" s="5"/>
      <c r="G32" s="5"/>
      <c r="H32" s="5"/>
      <c r="I32" s="5"/>
      <c r="J32" s="5"/>
      <c r="K32" s="5"/>
      <c r="L32" s="5"/>
    </row>
    <row r="33" spans="1:12" x14ac:dyDescent="0.25">
      <c r="A33" s="5"/>
      <c r="B33" s="5"/>
      <c r="C33" s="5"/>
      <c r="D33" s="5"/>
      <c r="E33" s="5"/>
      <c r="F33" s="5"/>
      <c r="G33" s="5"/>
      <c r="H33" s="5"/>
      <c r="I33" s="5"/>
      <c r="J33" s="5"/>
      <c r="K33" s="5"/>
      <c r="L33" s="5"/>
    </row>
    <row r="34" spans="1:12" x14ac:dyDescent="0.25">
      <c r="G34" s="5"/>
      <c r="H34" s="5"/>
      <c r="I34" s="5"/>
      <c r="J34" s="5"/>
      <c r="K34" s="5"/>
      <c r="L34" s="5"/>
    </row>
    <row r="35" spans="1:12" x14ac:dyDescent="0.25">
      <c r="G35" s="5"/>
      <c r="H35" s="5"/>
      <c r="I35" s="5"/>
      <c r="J35" s="5"/>
      <c r="K35" s="5"/>
      <c r="L35" s="5"/>
    </row>
    <row r="36" spans="1:12" x14ac:dyDescent="0.25">
      <c r="G36" s="5"/>
      <c r="H36" s="5"/>
      <c r="I36" s="5"/>
      <c r="J36" s="5"/>
      <c r="K36" s="5"/>
      <c r="L36" s="5"/>
    </row>
    <row r="37" spans="1:12" x14ac:dyDescent="0.25">
      <c r="G37" s="5"/>
      <c r="H37" s="5"/>
      <c r="I37" s="5"/>
      <c r="J37" s="5"/>
      <c r="K37" s="5"/>
      <c r="L37" s="5"/>
    </row>
    <row r="38" spans="1:12" x14ac:dyDescent="0.25">
      <c r="G38" s="5"/>
      <c r="H38" s="5"/>
      <c r="I38" s="5"/>
      <c r="J38" s="5"/>
      <c r="K38" s="5"/>
      <c r="L38" s="5"/>
    </row>
    <row r="39" spans="1:12" x14ac:dyDescent="0.25">
      <c r="G39" s="5"/>
      <c r="H39" s="5"/>
      <c r="I39" s="5"/>
      <c r="J39" s="5"/>
      <c r="K39" s="5"/>
      <c r="L39" s="5"/>
    </row>
    <row r="40" spans="1:12" x14ac:dyDescent="0.25">
      <c r="G40" s="5"/>
      <c r="H40" s="5"/>
      <c r="I40" s="5"/>
      <c r="J40" s="5"/>
      <c r="K40" s="5"/>
      <c r="L40" s="5"/>
    </row>
    <row r="41" spans="1:12" x14ac:dyDescent="0.25">
      <c r="G41" s="5"/>
      <c r="H41" s="5"/>
      <c r="I41" s="5"/>
      <c r="J41" s="5"/>
      <c r="K41" s="5"/>
      <c r="L41" s="5"/>
    </row>
    <row r="42" spans="1:12" x14ac:dyDescent="0.25">
      <c r="G42" s="5"/>
      <c r="H42" s="5"/>
      <c r="I42" s="5"/>
      <c r="J42" s="5"/>
      <c r="K42" s="5"/>
      <c r="L42" s="5"/>
    </row>
    <row r="43" spans="1:12" x14ac:dyDescent="0.25">
      <c r="G43" s="5"/>
      <c r="H43" s="5"/>
      <c r="I43" s="5"/>
      <c r="J43" s="5"/>
      <c r="K43" s="5"/>
      <c r="L43" s="5"/>
    </row>
    <row r="44" spans="1:12" x14ac:dyDescent="0.25">
      <c r="G44" s="5"/>
      <c r="H44" s="5"/>
      <c r="I44" s="5"/>
      <c r="J44" s="5"/>
      <c r="K44" s="5"/>
      <c r="L44" s="5"/>
    </row>
    <row r="45" spans="1:12" x14ac:dyDescent="0.25">
      <c r="G45" s="5"/>
      <c r="H45" s="5"/>
      <c r="I45" s="5"/>
      <c r="J45" s="5"/>
      <c r="K45" s="5"/>
      <c r="L45" s="5"/>
    </row>
    <row r="46" spans="1:12" x14ac:dyDescent="0.25">
      <c r="G46" s="5"/>
      <c r="H46" s="5"/>
      <c r="I46" s="5"/>
      <c r="J46" s="5"/>
      <c r="K46" s="5"/>
      <c r="L46" s="5"/>
    </row>
    <row r="47" spans="1:12" x14ac:dyDescent="0.25">
      <c r="G47" s="5"/>
      <c r="H47" s="5"/>
      <c r="I47" s="5"/>
      <c r="J47" s="5"/>
      <c r="K47" s="5"/>
      <c r="L47" s="5"/>
    </row>
    <row r="48" spans="1:12" x14ac:dyDescent="0.25">
      <c r="G48" s="5"/>
      <c r="H48" s="5"/>
      <c r="I48" s="5"/>
      <c r="J48" s="5"/>
      <c r="K48" s="5"/>
      <c r="L48" s="5"/>
    </row>
    <row r="49" spans="7:12" x14ac:dyDescent="0.25">
      <c r="G49" s="5"/>
      <c r="H49" s="5"/>
      <c r="I49" s="5"/>
      <c r="J49" s="5"/>
      <c r="K49" s="5"/>
      <c r="L49" s="5"/>
    </row>
    <row r="50" spans="7:12" x14ac:dyDescent="0.25">
      <c r="G50" s="5"/>
      <c r="H50" s="5"/>
      <c r="I50" s="5"/>
      <c r="J50" s="5"/>
      <c r="K50" s="5"/>
      <c r="L50" s="5"/>
    </row>
    <row r="51" spans="7:12" x14ac:dyDescent="0.25">
      <c r="G51" s="5"/>
      <c r="H51" s="5"/>
      <c r="I51" s="5"/>
      <c r="J51" s="5"/>
      <c r="K51" s="5"/>
      <c r="L51" s="5"/>
    </row>
    <row r="52" spans="7:12" x14ac:dyDescent="0.25">
      <c r="G52" s="5"/>
      <c r="H52" s="5"/>
      <c r="I52" s="5"/>
      <c r="J52" s="5"/>
      <c r="K52" s="5"/>
      <c r="L52" s="5"/>
    </row>
    <row r="53" spans="7:12" x14ac:dyDescent="0.25">
      <c r="G53" s="5"/>
      <c r="H53" s="5"/>
      <c r="I53" s="5"/>
      <c r="J53" s="5"/>
      <c r="K53" s="5"/>
      <c r="L53" s="5"/>
    </row>
    <row r="54" spans="7:12" x14ac:dyDescent="0.25">
      <c r="G54" s="5"/>
      <c r="H54" s="5"/>
      <c r="I54" s="5"/>
      <c r="J54" s="5"/>
      <c r="K54" s="5"/>
      <c r="L54" s="5"/>
    </row>
    <row r="55" spans="7:12" x14ac:dyDescent="0.25">
      <c r="G55" s="5"/>
      <c r="H55" s="5"/>
      <c r="I55" s="5"/>
      <c r="J55" s="5"/>
      <c r="K55" s="5"/>
      <c r="L55" s="5"/>
    </row>
    <row r="56" spans="7:12" x14ac:dyDescent="0.25">
      <c r="G56" s="5"/>
      <c r="H56" s="5"/>
      <c r="I56" s="5"/>
      <c r="J56" s="5"/>
      <c r="K56" s="5"/>
      <c r="L56" s="5"/>
    </row>
    <row r="57" spans="7:12" x14ac:dyDescent="0.25">
      <c r="G57" s="5"/>
      <c r="H57" s="5"/>
      <c r="I57" s="5"/>
      <c r="J57" s="5"/>
      <c r="K57" s="5"/>
      <c r="L57" s="5"/>
    </row>
    <row r="58" spans="7:12" x14ac:dyDescent="0.25">
      <c r="G58" s="5"/>
      <c r="H58" s="5"/>
      <c r="I58" s="5"/>
      <c r="J58" s="5"/>
      <c r="K58" s="5"/>
      <c r="L58" s="5"/>
    </row>
    <row r="59" spans="7:12" x14ac:dyDescent="0.25">
      <c r="G59" s="5"/>
      <c r="H59" s="5"/>
      <c r="I59" s="5"/>
      <c r="J59" s="5"/>
      <c r="K59" s="5"/>
      <c r="L59" s="5"/>
    </row>
    <row r="60" spans="7:12" x14ac:dyDescent="0.25">
      <c r="G60" s="5"/>
      <c r="H60" s="5"/>
      <c r="I60" s="5"/>
      <c r="J60" s="5"/>
      <c r="K60" s="5"/>
      <c r="L60" s="5"/>
    </row>
    <row r="61" spans="7:12" x14ac:dyDescent="0.25">
      <c r="G61" s="5"/>
      <c r="H61" s="5"/>
      <c r="I61" s="5"/>
      <c r="J61" s="5"/>
      <c r="K61" s="5"/>
      <c r="L61" s="5"/>
    </row>
    <row r="62" spans="7:12" x14ac:dyDescent="0.25">
      <c r="G62" s="5"/>
      <c r="H62" s="5"/>
      <c r="I62" s="5"/>
      <c r="J62" s="5"/>
      <c r="K62" s="5"/>
      <c r="L62" s="5"/>
    </row>
    <row r="63" spans="7:12" x14ac:dyDescent="0.25">
      <c r="G63" s="5"/>
      <c r="H63" s="5"/>
      <c r="I63" s="5"/>
      <c r="J63" s="5"/>
      <c r="K63" s="5"/>
      <c r="L63" s="5"/>
    </row>
    <row r="64" spans="7:12" x14ac:dyDescent="0.25">
      <c r="G64" s="5"/>
      <c r="H64" s="5"/>
      <c r="I64" s="5"/>
      <c r="J64" s="5"/>
      <c r="K64" s="5"/>
      <c r="L64" s="5"/>
    </row>
    <row r="65" spans="7:12" x14ac:dyDescent="0.25">
      <c r="G65" s="5"/>
      <c r="H65" s="5"/>
      <c r="I65" s="5"/>
      <c r="J65" s="5"/>
      <c r="K65" s="5"/>
      <c r="L65" s="5"/>
    </row>
    <row r="66" spans="7:12" x14ac:dyDescent="0.25">
      <c r="G66" s="5"/>
      <c r="H66" s="5"/>
      <c r="I66" s="5"/>
      <c r="J66" s="5"/>
      <c r="K66" s="5"/>
      <c r="L66" s="5"/>
    </row>
    <row r="67" spans="7:12" x14ac:dyDescent="0.25">
      <c r="G67" s="5"/>
      <c r="H67" s="5"/>
      <c r="I67" s="5"/>
      <c r="J67" s="5"/>
      <c r="K67" s="5"/>
      <c r="L67" s="5"/>
    </row>
    <row r="68" spans="7:12" x14ac:dyDescent="0.25">
      <c r="G68" s="5"/>
      <c r="H68" s="5"/>
      <c r="I68" s="5"/>
      <c r="J68" s="5"/>
      <c r="K68" s="5"/>
      <c r="L68" s="5"/>
    </row>
    <row r="69" spans="7:12" x14ac:dyDescent="0.25">
      <c r="G69" s="5"/>
      <c r="H69" s="5"/>
      <c r="I69" s="5"/>
      <c r="J69" s="5"/>
      <c r="K69" s="5"/>
      <c r="L69" s="5"/>
    </row>
    <row r="70" spans="7:12" x14ac:dyDescent="0.25">
      <c r="G70" s="5"/>
      <c r="H70" s="5"/>
      <c r="I70" s="5"/>
      <c r="J70" s="5"/>
      <c r="K70" s="5"/>
      <c r="L70" s="5"/>
    </row>
    <row r="71" spans="7:12" x14ac:dyDescent="0.25">
      <c r="G71" s="5"/>
      <c r="H71" s="5"/>
      <c r="I71" s="5"/>
      <c r="J71" s="5"/>
      <c r="K71" s="5"/>
      <c r="L71" s="5"/>
    </row>
    <row r="72" spans="7:12" x14ac:dyDescent="0.25">
      <c r="G72" s="5"/>
      <c r="H72" s="5"/>
      <c r="I72" s="5"/>
      <c r="J72" s="5"/>
      <c r="K72" s="5"/>
      <c r="L72" s="5"/>
    </row>
    <row r="73" spans="7:12" x14ac:dyDescent="0.25">
      <c r="G73" s="5"/>
      <c r="H73" s="5"/>
      <c r="I73" s="5"/>
      <c r="J73" s="5"/>
      <c r="K73" s="5"/>
      <c r="L73" s="5"/>
    </row>
    <row r="74" spans="7:12" x14ac:dyDescent="0.25">
      <c r="G74" s="5"/>
      <c r="H74" s="5"/>
      <c r="I74" s="5"/>
      <c r="J74" s="5"/>
      <c r="K74" s="5"/>
      <c r="L74" s="5"/>
    </row>
    <row r="75" spans="7:12" x14ac:dyDescent="0.25">
      <c r="G75" s="5"/>
      <c r="H75" s="5"/>
      <c r="I75" s="5"/>
      <c r="J75" s="5"/>
      <c r="K75" s="5"/>
      <c r="L75" s="5"/>
    </row>
    <row r="76" spans="7:12" x14ac:dyDescent="0.25">
      <c r="G76" s="5"/>
      <c r="H76" s="5"/>
      <c r="I76" s="5"/>
      <c r="J76" s="5"/>
      <c r="K76" s="5"/>
      <c r="L76" s="5"/>
    </row>
    <row r="77" spans="7:12" x14ac:dyDescent="0.25">
      <c r="G77" s="5"/>
      <c r="H77" s="5"/>
      <c r="I77" s="5"/>
      <c r="J77" s="5"/>
      <c r="K77" s="5"/>
      <c r="L77" s="5"/>
    </row>
    <row r="78" spans="7:12" x14ac:dyDescent="0.25">
      <c r="G78" s="5"/>
      <c r="H78" s="5"/>
      <c r="I78" s="5"/>
      <c r="J78" s="5"/>
      <c r="K78" s="5"/>
      <c r="L78" s="5"/>
    </row>
    <row r="79" spans="7:12" x14ac:dyDescent="0.25">
      <c r="G79" s="5"/>
      <c r="H79" s="5"/>
      <c r="I79" s="5"/>
      <c r="J79" s="5"/>
      <c r="K79" s="5"/>
      <c r="L79" s="5"/>
    </row>
    <row r="80" spans="7:12" x14ac:dyDescent="0.25">
      <c r="G80" s="5"/>
      <c r="H80" s="5"/>
      <c r="I80" s="5"/>
      <c r="J80" s="5"/>
      <c r="K80" s="5"/>
      <c r="L80" s="5"/>
    </row>
    <row r="81" spans="7:12" x14ac:dyDescent="0.25">
      <c r="G81" s="5"/>
      <c r="H81" s="5"/>
      <c r="I81" s="5"/>
      <c r="J81" s="5"/>
      <c r="K81" s="5"/>
      <c r="L81" s="5"/>
    </row>
    <row r="82" spans="7:12" x14ac:dyDescent="0.25">
      <c r="G82" s="5"/>
      <c r="H82" s="5"/>
      <c r="I82" s="5"/>
      <c r="J82" s="5"/>
      <c r="K82" s="5"/>
      <c r="L82" s="5"/>
    </row>
    <row r="83" spans="7:12" x14ac:dyDescent="0.25">
      <c r="G83" s="5"/>
      <c r="H83" s="5"/>
      <c r="I83" s="5"/>
      <c r="J83" s="5"/>
      <c r="K83" s="5"/>
      <c r="L83" s="5"/>
    </row>
    <row r="84" spans="7:12" x14ac:dyDescent="0.25">
      <c r="G84" s="5"/>
      <c r="H84" s="5"/>
      <c r="I84" s="5"/>
      <c r="J84" s="5"/>
      <c r="K84" s="5"/>
      <c r="L84" s="5"/>
    </row>
    <row r="85" spans="7:12" x14ac:dyDescent="0.25">
      <c r="G85" s="5"/>
      <c r="H85" s="5"/>
      <c r="I85" s="5"/>
      <c r="J85" s="5"/>
      <c r="K85" s="5"/>
      <c r="L85" s="5"/>
    </row>
    <row r="86" spans="7:12" x14ac:dyDescent="0.25">
      <c r="G86" s="5"/>
      <c r="H86" s="5"/>
      <c r="I86" s="5"/>
      <c r="J86" s="5"/>
      <c r="K86" s="5"/>
      <c r="L86" s="5"/>
    </row>
    <row r="87" spans="7:12" x14ac:dyDescent="0.25">
      <c r="G87" s="5"/>
      <c r="H87" s="5"/>
      <c r="I87" s="5"/>
      <c r="J87" s="5"/>
      <c r="K87" s="5"/>
      <c r="L87" s="5"/>
    </row>
    <row r="88" spans="7:12" x14ac:dyDescent="0.25">
      <c r="G88" s="5"/>
      <c r="H88" s="5"/>
      <c r="I88" s="5"/>
      <c r="J88" s="5"/>
      <c r="K88" s="5"/>
      <c r="L88" s="5"/>
    </row>
    <row r="89" spans="7:12" x14ac:dyDescent="0.25">
      <c r="G89" s="5"/>
      <c r="H89" s="5"/>
      <c r="I89" s="5"/>
      <c r="J89" s="5"/>
      <c r="K89" s="5"/>
      <c r="L89" s="5"/>
    </row>
    <row r="90" spans="7:12" x14ac:dyDescent="0.25">
      <c r="G90" s="5"/>
      <c r="H90" s="5"/>
      <c r="I90" s="5"/>
      <c r="J90" s="5"/>
      <c r="K90" s="5"/>
      <c r="L90" s="5"/>
    </row>
    <row r="91" spans="7:12" x14ac:dyDescent="0.25">
      <c r="G91" s="5"/>
      <c r="H91" s="5"/>
      <c r="I91" s="5"/>
      <c r="J91" s="5"/>
      <c r="K91" s="5"/>
      <c r="L91" s="5"/>
    </row>
    <row r="92" spans="7:12" x14ac:dyDescent="0.25">
      <c r="G92" s="5"/>
      <c r="H92" s="5"/>
      <c r="I92" s="5"/>
      <c r="J92" s="5"/>
      <c r="K92" s="5"/>
      <c r="L92" s="5"/>
    </row>
    <row r="93" spans="7:12" x14ac:dyDescent="0.25">
      <c r="G93" s="5"/>
      <c r="H93" s="5"/>
      <c r="I93" s="5"/>
      <c r="J93" s="5"/>
      <c r="K93" s="5"/>
      <c r="L93" s="5"/>
    </row>
    <row r="94" spans="7:12" x14ac:dyDescent="0.25">
      <c r="G94" s="5"/>
      <c r="H94" s="5"/>
      <c r="I94" s="5"/>
      <c r="J94" s="5"/>
      <c r="K94" s="5"/>
      <c r="L94" s="5"/>
    </row>
    <row r="95" spans="7:12" x14ac:dyDescent="0.25">
      <c r="G95" s="5"/>
      <c r="H95" s="5"/>
      <c r="I95" s="5"/>
      <c r="J95" s="5"/>
      <c r="K95" s="5"/>
      <c r="L95" s="5"/>
    </row>
    <row r="96" spans="7:12" x14ac:dyDescent="0.25">
      <c r="G96" s="5"/>
      <c r="H96" s="5"/>
      <c r="I96" s="5"/>
      <c r="J96" s="5"/>
      <c r="K96" s="5"/>
      <c r="L96" s="5"/>
    </row>
    <row r="97" spans="7:12" x14ac:dyDescent="0.25">
      <c r="G97" s="5"/>
      <c r="H97" s="5"/>
      <c r="I97" s="5"/>
      <c r="J97" s="5"/>
      <c r="K97" s="5"/>
      <c r="L97" s="5"/>
    </row>
    <row r="98" spans="7:12" x14ac:dyDescent="0.25">
      <c r="G98" s="5"/>
      <c r="H98" s="5"/>
      <c r="I98" s="5"/>
      <c r="J98" s="5"/>
      <c r="K98" s="5"/>
      <c r="L98" s="5"/>
    </row>
    <row r="99" spans="7:12" x14ac:dyDescent="0.25">
      <c r="G99" s="5"/>
      <c r="H99" s="5"/>
      <c r="I99" s="5"/>
      <c r="J99" s="5"/>
      <c r="K99" s="5"/>
      <c r="L99" s="5"/>
    </row>
    <row r="100" spans="7:12" x14ac:dyDescent="0.25">
      <c r="G100" s="5"/>
      <c r="H100" s="5"/>
      <c r="I100" s="5"/>
      <c r="J100" s="5"/>
      <c r="K100" s="5"/>
      <c r="L100" s="5"/>
    </row>
    <row r="101" spans="7:12" x14ac:dyDescent="0.25">
      <c r="G101" s="5"/>
      <c r="H101" s="5"/>
      <c r="I101" s="5"/>
    </row>
    <row r="102" spans="7:12" x14ac:dyDescent="0.25">
      <c r="G102" s="5"/>
      <c r="H102" s="5"/>
      <c r="I102" s="5"/>
    </row>
    <row r="103" spans="7:12" x14ac:dyDescent="0.25">
      <c r="G103" s="5"/>
      <c r="H103" s="5"/>
      <c r="I103" s="5"/>
    </row>
    <row r="104" spans="7:12" x14ac:dyDescent="0.25">
      <c r="G104" s="5"/>
      <c r="H104" s="5"/>
      <c r="I104" s="5"/>
    </row>
    <row r="105" spans="7:12" x14ac:dyDescent="0.25">
      <c r="G105" s="5"/>
      <c r="H105" s="5"/>
      <c r="I105" s="5"/>
    </row>
    <row r="106" spans="7:12" x14ac:dyDescent="0.25">
      <c r="G106" s="5"/>
      <c r="H106" s="5"/>
      <c r="I106" s="5"/>
    </row>
    <row r="107" spans="7:12" x14ac:dyDescent="0.25">
      <c r="G107" s="5"/>
      <c r="H107" s="5"/>
      <c r="I107" s="5"/>
    </row>
    <row r="108" spans="7:12" x14ac:dyDescent="0.25">
      <c r="G108" s="5"/>
      <c r="H108" s="5"/>
      <c r="I108" s="5"/>
    </row>
  </sheetData>
  <mergeCells count="1">
    <mergeCell ref="A3:E3"/>
  </mergeCells>
  <pageMargins left="0.7" right="0.7" top="0.78740157499999996" bottom="0.78740157499999996" header="0.3" footer="0.3"/>
  <pageSetup paperSize="9" scale="97"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88DCB-1313-4796-A213-D86C473B63FC}">
  <dimension ref="A1:N45"/>
  <sheetViews>
    <sheetView view="pageBreakPreview" zoomScaleNormal="100" zoomScaleSheetLayoutView="100" workbookViewId="0">
      <selection activeCell="A15" sqref="A15:H15"/>
    </sheetView>
  </sheetViews>
  <sheetFormatPr baseColWidth="10" defaultRowHeight="15" x14ac:dyDescent="0.25"/>
  <cols>
    <col min="1" max="1" width="3.85546875" customWidth="1"/>
    <col min="2" max="2" width="4.7109375" customWidth="1"/>
    <col min="3" max="3" width="27" customWidth="1"/>
    <col min="4" max="4" width="10.140625" customWidth="1"/>
    <col min="5" max="5" width="4.85546875" customWidth="1"/>
    <col min="6" max="6" width="21.85546875" customWidth="1"/>
    <col min="7" max="7" width="5.85546875" customWidth="1"/>
    <col min="8" max="8" width="6.42578125" customWidth="1"/>
  </cols>
  <sheetData>
    <row r="1" spans="1:14" s="168" customFormat="1" ht="15.75" x14ac:dyDescent="0.25">
      <c r="A1" s="166" t="s">
        <v>207</v>
      </c>
      <c r="B1" s="167"/>
      <c r="C1" s="167"/>
      <c r="D1" s="167"/>
      <c r="E1" s="167"/>
      <c r="F1" s="167"/>
      <c r="G1" s="167"/>
      <c r="H1" s="167"/>
      <c r="I1" s="167"/>
      <c r="J1" s="167"/>
      <c r="K1" s="167"/>
      <c r="L1" s="167"/>
      <c r="M1" s="167"/>
      <c r="N1" s="167"/>
    </row>
    <row r="2" spans="1:14" x14ac:dyDescent="0.25">
      <c r="A2" s="5"/>
      <c r="B2" s="5"/>
      <c r="C2" s="5"/>
      <c r="D2" s="5"/>
      <c r="E2" s="5"/>
      <c r="F2" s="5"/>
      <c r="G2" s="5"/>
      <c r="H2" s="5"/>
      <c r="I2" s="5"/>
      <c r="J2" s="5"/>
      <c r="K2" s="5"/>
      <c r="L2" s="5"/>
      <c r="M2" s="5"/>
      <c r="N2" s="5"/>
    </row>
    <row r="3" spans="1:14" x14ac:dyDescent="0.25">
      <c r="A3" s="5" t="s">
        <v>82</v>
      </c>
      <c r="B3" s="5"/>
      <c r="C3" s="5"/>
      <c r="D3" s="5"/>
      <c r="E3" s="5"/>
      <c r="F3" s="5"/>
      <c r="G3" s="5"/>
      <c r="H3" s="5"/>
      <c r="I3" s="5"/>
      <c r="J3" s="5"/>
      <c r="K3" s="5"/>
      <c r="L3" s="5"/>
      <c r="M3" s="5"/>
      <c r="N3" s="5"/>
    </row>
    <row r="4" spans="1:14" ht="9.6" customHeight="1" x14ac:dyDescent="0.25">
      <c r="A4" s="5"/>
      <c r="B4" s="5"/>
      <c r="C4" s="5"/>
      <c r="D4" s="5"/>
      <c r="E4" s="5"/>
      <c r="F4" s="5"/>
      <c r="G4" s="5"/>
      <c r="H4" s="5"/>
      <c r="I4" s="5"/>
      <c r="J4" s="5"/>
      <c r="K4" s="5"/>
      <c r="L4" s="5"/>
      <c r="M4" s="5"/>
      <c r="N4" s="5"/>
    </row>
    <row r="5" spans="1:14" x14ac:dyDescent="0.25">
      <c r="A5" s="13" t="s">
        <v>69</v>
      </c>
      <c r="B5" s="113"/>
      <c r="C5" s="113"/>
      <c r="D5" s="113"/>
      <c r="E5" s="113"/>
      <c r="F5" s="113"/>
      <c r="G5" s="113"/>
      <c r="H5" s="114"/>
      <c r="I5" s="5"/>
      <c r="J5" s="5"/>
      <c r="K5" s="5"/>
      <c r="L5" s="5"/>
      <c r="M5" s="5"/>
      <c r="N5" s="5"/>
    </row>
    <row r="6" spans="1:14" x14ac:dyDescent="0.25">
      <c r="A6" s="8"/>
      <c r="B6" s="31" t="s">
        <v>229</v>
      </c>
      <c r="C6" s="31"/>
      <c r="D6" s="32"/>
      <c r="E6" s="32"/>
      <c r="F6" s="31" t="s">
        <v>70</v>
      </c>
      <c r="G6" s="31"/>
      <c r="H6" s="115"/>
      <c r="I6" s="5"/>
      <c r="J6" s="5"/>
      <c r="K6" s="5"/>
      <c r="L6" s="5"/>
      <c r="M6" s="5"/>
      <c r="N6" s="5"/>
    </row>
    <row r="7" spans="1:14" x14ac:dyDescent="0.25">
      <c r="A7" s="2" t="s">
        <v>71</v>
      </c>
      <c r="B7" s="31"/>
      <c r="C7" s="31"/>
      <c r="D7" s="31"/>
      <c r="E7" s="31"/>
      <c r="F7" s="32"/>
      <c r="G7" s="31"/>
      <c r="H7" s="116"/>
      <c r="I7" s="5"/>
      <c r="J7" s="5"/>
      <c r="K7" s="5"/>
      <c r="L7" s="5"/>
      <c r="M7" s="5"/>
      <c r="N7" s="5"/>
    </row>
    <row r="8" spans="1:14" x14ac:dyDescent="0.25">
      <c r="A8" s="8"/>
      <c r="B8" s="32"/>
      <c r="C8" s="32"/>
      <c r="D8" s="32"/>
      <c r="E8" s="32"/>
      <c r="F8" s="32"/>
      <c r="G8" s="32"/>
      <c r="H8" s="115"/>
      <c r="I8" s="5"/>
      <c r="J8" s="5"/>
      <c r="K8" s="5"/>
      <c r="L8" s="5"/>
      <c r="M8" s="5"/>
      <c r="N8" s="5"/>
    </row>
    <row r="9" spans="1:14" x14ac:dyDescent="0.25">
      <c r="A9" s="5"/>
      <c r="B9" s="11"/>
      <c r="C9" s="11"/>
      <c r="D9" s="5"/>
      <c r="E9" s="11"/>
      <c r="F9" s="31"/>
      <c r="G9" s="5"/>
      <c r="H9" s="5"/>
      <c r="I9" s="5"/>
      <c r="J9" s="5"/>
      <c r="K9" s="5"/>
      <c r="L9" s="5"/>
      <c r="M9" s="5"/>
      <c r="N9" s="5"/>
    </row>
    <row r="10" spans="1:14" x14ac:dyDescent="0.25">
      <c r="A10" s="37" t="s">
        <v>41</v>
      </c>
      <c r="B10" s="39"/>
      <c r="C10" s="39"/>
      <c r="D10" s="38"/>
      <c r="E10" s="39"/>
      <c r="F10" s="43"/>
      <c r="G10" s="38"/>
      <c r="H10" s="38"/>
      <c r="I10" s="38"/>
      <c r="J10" s="5"/>
      <c r="K10" s="5"/>
      <c r="L10" s="5"/>
      <c r="M10" s="5"/>
      <c r="N10" s="5"/>
    </row>
    <row r="11" spans="1:14" x14ac:dyDescent="0.25">
      <c r="A11" s="38" t="s">
        <v>69</v>
      </c>
      <c r="B11" s="38"/>
      <c r="C11" s="38"/>
      <c r="D11" s="38"/>
      <c r="E11" s="38"/>
      <c r="F11" s="38"/>
      <c r="G11" s="38"/>
      <c r="H11" s="38"/>
      <c r="I11" s="38"/>
      <c r="J11" s="5"/>
      <c r="K11" s="5"/>
      <c r="L11" s="5"/>
      <c r="M11" s="5"/>
      <c r="N11" s="5"/>
    </row>
    <row r="12" spans="1:14" x14ac:dyDescent="0.25">
      <c r="A12" s="165">
        <v>8</v>
      </c>
      <c r="B12" s="38" t="s">
        <v>229</v>
      </c>
      <c r="C12" s="38"/>
      <c r="D12" s="38"/>
      <c r="E12" s="164">
        <v>5</v>
      </c>
      <c r="F12" s="43" t="s">
        <v>70</v>
      </c>
      <c r="G12" s="38"/>
      <c r="H12" s="164">
        <v>134</v>
      </c>
      <c r="I12" s="38"/>
      <c r="J12" s="5"/>
      <c r="K12" s="5"/>
      <c r="L12" s="5"/>
      <c r="M12" s="5"/>
      <c r="N12" s="5"/>
    </row>
    <row r="13" spans="1:14" x14ac:dyDescent="0.25">
      <c r="A13" s="43" t="s">
        <v>71</v>
      </c>
      <c r="B13" s="38"/>
      <c r="C13" s="38"/>
      <c r="D13" s="38"/>
      <c r="E13" s="43"/>
      <c r="F13" s="47" t="s">
        <v>72</v>
      </c>
      <c r="G13" s="38"/>
      <c r="H13" s="38"/>
      <c r="I13" s="38"/>
      <c r="J13" s="5"/>
      <c r="K13" s="5"/>
      <c r="L13" s="5"/>
      <c r="M13" s="5"/>
      <c r="N13" s="5"/>
    </row>
    <row r="14" spans="1:14" x14ac:dyDescent="0.25">
      <c r="A14" s="5"/>
      <c r="B14" s="11"/>
      <c r="C14" s="11"/>
      <c r="D14" s="5"/>
      <c r="E14" s="11"/>
      <c r="F14" s="31"/>
      <c r="G14" s="5"/>
      <c r="H14" s="5"/>
      <c r="I14" s="5"/>
      <c r="J14" s="5"/>
      <c r="K14" s="5"/>
      <c r="L14" s="5"/>
      <c r="M14" s="5"/>
      <c r="N14" s="5"/>
    </row>
    <row r="15" spans="1:14" ht="47.45" customHeight="1" x14ac:dyDescent="0.25">
      <c r="A15" s="188" t="s">
        <v>224</v>
      </c>
      <c r="B15" s="188"/>
      <c r="C15" s="188"/>
      <c r="D15" s="188"/>
      <c r="E15" s="188"/>
      <c r="F15" s="188"/>
      <c r="G15" s="188"/>
      <c r="H15" s="188"/>
      <c r="I15" s="5"/>
      <c r="J15" s="5"/>
      <c r="K15" s="5"/>
      <c r="L15" s="5"/>
      <c r="M15" s="5"/>
      <c r="N15" s="5"/>
    </row>
    <row r="16" spans="1:14" x14ac:dyDescent="0.25">
      <c r="A16" s="5"/>
      <c r="B16" s="5"/>
      <c r="C16" s="5"/>
      <c r="D16" s="5"/>
      <c r="E16" s="5"/>
      <c r="F16" s="5"/>
      <c r="G16" s="5"/>
      <c r="H16" s="5"/>
      <c r="I16" s="5"/>
      <c r="J16" s="5"/>
      <c r="K16" s="5"/>
      <c r="L16" s="5"/>
      <c r="M16" s="5"/>
      <c r="N16" s="5"/>
    </row>
    <row r="17" spans="1:14" x14ac:dyDescent="0.25">
      <c r="A17" s="37" t="s">
        <v>41</v>
      </c>
      <c r="B17" s="38"/>
      <c r="C17" s="38"/>
      <c r="D17" s="38"/>
      <c r="E17" s="38"/>
      <c r="F17" s="38"/>
      <c r="G17" s="38"/>
      <c r="H17" s="38"/>
      <c r="I17" s="5"/>
      <c r="J17" s="5"/>
      <c r="K17" s="5"/>
      <c r="L17" s="5"/>
      <c r="M17" s="5"/>
      <c r="N17" s="5"/>
    </row>
    <row r="18" spans="1:14" x14ac:dyDescent="0.25">
      <c r="A18" s="38" t="s">
        <v>73</v>
      </c>
      <c r="B18" s="38"/>
      <c r="C18" s="38"/>
      <c r="D18" s="38"/>
      <c r="E18" s="38"/>
      <c r="F18" s="38"/>
      <c r="G18" s="38"/>
      <c r="H18" s="38"/>
      <c r="I18" s="5"/>
      <c r="J18" s="5"/>
      <c r="K18" s="5"/>
      <c r="L18" s="5"/>
      <c r="M18" s="5"/>
      <c r="N18" s="5"/>
    </row>
    <row r="19" spans="1:14" x14ac:dyDescent="0.25">
      <c r="A19" s="38" t="s">
        <v>1</v>
      </c>
      <c r="B19" s="38"/>
      <c r="C19" s="38"/>
      <c r="D19" s="39">
        <v>4800000</v>
      </c>
      <c r="E19" s="38"/>
      <c r="F19" s="38"/>
      <c r="G19" s="38"/>
      <c r="H19" s="38"/>
      <c r="I19" s="5"/>
      <c r="J19" s="5"/>
      <c r="K19" s="5"/>
      <c r="L19" s="5"/>
      <c r="M19" s="5"/>
      <c r="N19" s="5"/>
    </row>
    <row r="20" spans="1:14" x14ac:dyDescent="0.25">
      <c r="A20" s="38" t="s">
        <v>74</v>
      </c>
      <c r="B20" s="38"/>
      <c r="C20" s="38"/>
      <c r="D20" s="39">
        <v>800000</v>
      </c>
      <c r="E20" s="38"/>
      <c r="F20" s="38"/>
      <c r="G20" s="38"/>
      <c r="H20" s="38"/>
      <c r="I20" s="5"/>
      <c r="J20" s="5"/>
      <c r="K20" s="5"/>
      <c r="L20" s="5"/>
      <c r="M20" s="5"/>
      <c r="N20" s="5"/>
    </row>
    <row r="21" spans="1:14" x14ac:dyDescent="0.25">
      <c r="A21" s="38" t="s">
        <v>75</v>
      </c>
      <c r="B21" s="38"/>
      <c r="C21" s="38"/>
      <c r="D21" s="48">
        <f>D20/D19</f>
        <v>0.16666666666666666</v>
      </c>
      <c r="E21" s="38"/>
      <c r="F21" s="38"/>
      <c r="G21" s="38"/>
      <c r="H21" s="38"/>
      <c r="I21" s="5"/>
      <c r="J21" s="5"/>
      <c r="K21" s="5"/>
      <c r="L21" s="5"/>
      <c r="M21" s="5"/>
      <c r="N21" s="5"/>
    </row>
    <row r="22" spans="1:14" x14ac:dyDescent="0.25">
      <c r="A22" s="38"/>
      <c r="B22" s="38"/>
      <c r="C22" s="38"/>
      <c r="D22" s="38"/>
      <c r="E22" s="38"/>
      <c r="F22" s="38"/>
      <c r="G22" s="38"/>
      <c r="H22" s="38"/>
      <c r="I22" s="5"/>
      <c r="J22" s="5"/>
      <c r="K22" s="5"/>
      <c r="L22" s="5"/>
      <c r="M22" s="5"/>
      <c r="N22" s="5"/>
    </row>
    <row r="23" spans="1:14" x14ac:dyDescent="0.25">
      <c r="A23" s="38"/>
      <c r="B23" s="38"/>
      <c r="C23" s="38"/>
      <c r="D23" s="38"/>
      <c r="E23" s="38"/>
      <c r="F23" s="38"/>
      <c r="G23" s="38"/>
      <c r="H23" s="38"/>
      <c r="I23" s="5"/>
      <c r="J23" s="5"/>
      <c r="K23" s="5"/>
      <c r="L23" s="5"/>
      <c r="M23" s="5"/>
      <c r="N23" s="5"/>
    </row>
    <row r="24" spans="1:14" x14ac:dyDescent="0.25">
      <c r="A24" s="38" t="s">
        <v>230</v>
      </c>
      <c r="B24" s="38"/>
      <c r="C24" s="38"/>
      <c r="D24" s="39">
        <f>D20</f>
        <v>800000</v>
      </c>
      <c r="E24" s="38"/>
      <c r="F24" s="38"/>
      <c r="G24" s="38"/>
      <c r="H24" s="38"/>
      <c r="I24" s="5"/>
      <c r="J24" s="5"/>
      <c r="K24" s="5"/>
      <c r="L24" s="5"/>
      <c r="M24" s="5"/>
      <c r="N24" s="5"/>
    </row>
    <row r="25" spans="1:14" x14ac:dyDescent="0.25">
      <c r="A25" s="38" t="s">
        <v>76</v>
      </c>
      <c r="B25" s="38"/>
      <c r="C25" s="38"/>
      <c r="D25" s="40">
        <f>D24/8*5</f>
        <v>500000</v>
      </c>
      <c r="E25" s="38"/>
      <c r="F25" s="38" t="s">
        <v>77</v>
      </c>
      <c r="G25" s="38"/>
      <c r="H25" s="38"/>
      <c r="I25" s="5"/>
      <c r="J25" s="5"/>
      <c r="K25" s="5"/>
      <c r="L25" s="5"/>
      <c r="M25" s="5"/>
      <c r="N25" s="5"/>
    </row>
    <row r="26" spans="1:14" x14ac:dyDescent="0.25">
      <c r="A26" s="38" t="s">
        <v>78</v>
      </c>
      <c r="B26" s="38"/>
      <c r="C26" s="38"/>
      <c r="D26" s="40">
        <f>D20+D25</f>
        <v>1300000</v>
      </c>
      <c r="E26" s="38"/>
      <c r="F26" s="38"/>
      <c r="G26" s="38"/>
      <c r="H26" s="38"/>
      <c r="I26" s="5"/>
      <c r="J26" s="5"/>
      <c r="K26" s="5"/>
      <c r="L26" s="5"/>
      <c r="M26" s="5"/>
      <c r="N26" s="5"/>
    </row>
    <row r="27" spans="1:14" x14ac:dyDescent="0.25">
      <c r="A27" s="38"/>
      <c r="B27" s="38"/>
      <c r="C27" s="38"/>
      <c r="D27" s="38"/>
      <c r="E27" s="38"/>
      <c r="F27" s="38"/>
      <c r="G27" s="38"/>
      <c r="H27" s="38"/>
      <c r="I27" s="5"/>
      <c r="J27" s="5"/>
      <c r="K27" s="5"/>
      <c r="L27" s="5"/>
      <c r="M27" s="5"/>
      <c r="N27" s="5"/>
    </row>
    <row r="28" spans="1:14" x14ac:dyDescent="0.25">
      <c r="A28" s="38" t="s">
        <v>79</v>
      </c>
      <c r="B28" s="38"/>
      <c r="C28" s="38"/>
      <c r="D28" s="39">
        <f>'Aufgabe  2'!D13</f>
        <v>2985075</v>
      </c>
      <c r="E28" s="38"/>
      <c r="F28" s="38"/>
      <c r="G28" s="38"/>
      <c r="H28" s="38"/>
      <c r="I28" s="5"/>
      <c r="J28" s="5"/>
      <c r="K28" s="5"/>
      <c r="L28" s="5"/>
      <c r="M28" s="5"/>
      <c r="N28" s="5"/>
    </row>
    <row r="29" spans="1:14" x14ac:dyDescent="0.25">
      <c r="A29" s="38" t="s">
        <v>80</v>
      </c>
      <c r="B29" s="38"/>
      <c r="C29" s="38"/>
      <c r="D29" s="39">
        <f>D19+D28</f>
        <v>7785075</v>
      </c>
      <c r="E29" s="38"/>
      <c r="F29" s="38"/>
      <c r="G29" s="38"/>
      <c r="H29" s="38"/>
      <c r="I29" s="5"/>
      <c r="J29" s="5"/>
      <c r="K29" s="5"/>
      <c r="L29" s="5"/>
      <c r="M29" s="5"/>
      <c r="N29" s="5"/>
    </row>
    <row r="30" spans="1:14" x14ac:dyDescent="0.25">
      <c r="A30" s="38" t="s">
        <v>81</v>
      </c>
      <c r="B30" s="38"/>
      <c r="C30" s="38"/>
      <c r="D30" s="48">
        <f>D26/D29</f>
        <v>0.16698618831546261</v>
      </c>
      <c r="E30" s="38"/>
      <c r="F30" s="38"/>
      <c r="G30" s="38"/>
      <c r="H30" s="38"/>
      <c r="I30" s="5"/>
      <c r="J30" s="5"/>
      <c r="K30" s="5"/>
      <c r="L30" s="5"/>
      <c r="M30" s="5"/>
      <c r="N30" s="5"/>
    </row>
    <row r="31" spans="1:14" x14ac:dyDescent="0.25">
      <c r="A31" s="38"/>
      <c r="B31" s="38"/>
      <c r="C31" s="38"/>
      <c r="D31" s="38"/>
      <c r="E31" s="38"/>
      <c r="F31" s="38"/>
      <c r="G31" s="38"/>
      <c r="H31" s="38"/>
      <c r="I31" s="5"/>
      <c r="J31" s="5"/>
      <c r="K31" s="5"/>
      <c r="L31" s="5"/>
      <c r="M31" s="5"/>
      <c r="N31" s="5"/>
    </row>
    <row r="32" spans="1:14" x14ac:dyDescent="0.25">
      <c r="A32" s="5"/>
      <c r="B32" s="5"/>
      <c r="C32" s="5"/>
      <c r="D32" s="5"/>
      <c r="E32" s="5"/>
      <c r="F32" s="5"/>
      <c r="G32" s="5"/>
      <c r="H32" s="5"/>
      <c r="I32" s="5"/>
      <c r="J32" s="5"/>
      <c r="K32" s="5"/>
      <c r="L32" s="5"/>
      <c r="M32" s="5"/>
    </row>
    <row r="33" spans="1:13" ht="27.95" customHeight="1" x14ac:dyDescent="0.25">
      <c r="A33" s="188" t="s">
        <v>83</v>
      </c>
      <c r="B33" s="188"/>
      <c r="C33" s="188"/>
      <c r="D33" s="188"/>
      <c r="E33" s="188"/>
      <c r="F33" s="188"/>
      <c r="G33" s="188"/>
      <c r="H33" s="188"/>
      <c r="I33" s="5"/>
      <c r="J33" s="5"/>
      <c r="K33" s="5"/>
      <c r="L33" s="5"/>
      <c r="M33" s="5"/>
    </row>
    <row r="34" spans="1:13" x14ac:dyDescent="0.25">
      <c r="A34" s="5"/>
      <c r="B34" s="5"/>
      <c r="C34" s="5"/>
      <c r="D34" s="5"/>
      <c r="E34" s="5"/>
      <c r="F34" s="5"/>
      <c r="G34" s="5"/>
      <c r="H34" s="5"/>
      <c r="I34" s="5"/>
      <c r="J34" s="5"/>
      <c r="K34" s="5"/>
      <c r="L34" s="5"/>
      <c r="M34" s="5"/>
    </row>
    <row r="35" spans="1:13" x14ac:dyDescent="0.25">
      <c r="A35" s="37" t="s">
        <v>41</v>
      </c>
      <c r="B35" s="38"/>
      <c r="C35" s="38"/>
      <c r="D35" s="38"/>
      <c r="E35" s="38"/>
      <c r="F35" s="38"/>
      <c r="G35" s="38"/>
      <c r="H35" s="38"/>
      <c r="I35" s="38"/>
      <c r="J35" s="38"/>
      <c r="K35" s="38"/>
      <c r="L35" s="5"/>
      <c r="M35" s="5"/>
    </row>
    <row r="36" spans="1:13" ht="62.1" customHeight="1" x14ac:dyDescent="0.25">
      <c r="A36" s="187" t="s">
        <v>225</v>
      </c>
      <c r="B36" s="187"/>
      <c r="C36" s="187"/>
      <c r="D36" s="187"/>
      <c r="E36" s="187"/>
      <c r="F36" s="187"/>
      <c r="G36" s="187"/>
      <c r="H36" s="187"/>
      <c r="I36" s="38"/>
      <c r="J36" s="38"/>
      <c r="K36" s="38"/>
      <c r="L36" s="5"/>
    </row>
    <row r="37" spans="1:13" x14ac:dyDescent="0.25">
      <c r="A37" s="38"/>
      <c r="B37" s="38"/>
      <c r="C37" s="38"/>
      <c r="D37" s="38"/>
      <c r="E37" s="38"/>
      <c r="F37" s="38"/>
      <c r="G37" s="38"/>
      <c r="H37" s="38"/>
      <c r="I37" s="38"/>
      <c r="J37" s="38"/>
      <c r="K37" s="38"/>
      <c r="L37" s="5"/>
    </row>
    <row r="38" spans="1:13" x14ac:dyDescent="0.25">
      <c r="A38" s="38"/>
      <c r="B38" s="38"/>
      <c r="C38" s="38"/>
      <c r="D38" s="38"/>
      <c r="E38" s="38"/>
      <c r="F38" s="38"/>
      <c r="G38" s="38"/>
      <c r="H38" s="38"/>
      <c r="I38" s="38"/>
      <c r="J38" s="38"/>
      <c r="K38" s="38"/>
      <c r="L38" s="5"/>
    </row>
    <row r="39" spans="1:13" x14ac:dyDescent="0.25">
      <c r="A39" s="5"/>
      <c r="B39" s="5"/>
      <c r="C39" s="5"/>
      <c r="D39" s="5"/>
      <c r="E39" s="5"/>
      <c r="F39" s="5"/>
      <c r="G39" s="5"/>
      <c r="H39" s="5"/>
      <c r="I39" s="5"/>
      <c r="J39" s="5"/>
      <c r="K39" s="5"/>
      <c r="L39" s="5"/>
    </row>
    <row r="40" spans="1:13" x14ac:dyDescent="0.25">
      <c r="A40" s="5"/>
      <c r="B40" s="5"/>
      <c r="C40" s="5"/>
      <c r="D40" s="5"/>
      <c r="E40" s="5"/>
      <c r="F40" s="5"/>
      <c r="G40" s="5"/>
      <c r="H40" s="5"/>
      <c r="I40" s="5"/>
      <c r="J40" s="5"/>
      <c r="K40" s="5"/>
      <c r="L40" s="5"/>
    </row>
    <row r="41" spans="1:13" x14ac:dyDescent="0.25">
      <c r="A41" s="5"/>
      <c r="B41" s="5"/>
      <c r="C41" s="5"/>
      <c r="D41" s="5"/>
      <c r="E41" s="5"/>
      <c r="F41" s="5"/>
      <c r="G41" s="5"/>
      <c r="H41" s="5"/>
      <c r="I41" s="5"/>
      <c r="J41" s="5"/>
      <c r="K41" s="5"/>
      <c r="L41" s="5"/>
    </row>
    <row r="42" spans="1:13" x14ac:dyDescent="0.25">
      <c r="A42" s="5"/>
      <c r="B42" s="5"/>
      <c r="C42" s="5"/>
      <c r="D42" s="5"/>
      <c r="E42" s="5"/>
      <c r="F42" s="5"/>
      <c r="G42" s="5"/>
      <c r="H42" s="5"/>
      <c r="I42" s="5"/>
      <c r="J42" s="5"/>
      <c r="K42" s="5"/>
      <c r="L42" s="5"/>
    </row>
    <row r="43" spans="1:13" x14ac:dyDescent="0.25">
      <c r="A43" s="5"/>
      <c r="B43" s="5"/>
      <c r="C43" s="5"/>
      <c r="D43" s="5"/>
      <c r="E43" s="5"/>
      <c r="F43" s="5"/>
      <c r="G43" s="5"/>
      <c r="H43" s="5"/>
      <c r="I43" s="5"/>
      <c r="J43" s="5"/>
      <c r="K43" s="5"/>
      <c r="L43" s="5"/>
    </row>
    <row r="44" spans="1:13" x14ac:dyDescent="0.25">
      <c r="A44" s="5"/>
      <c r="B44" s="5"/>
      <c r="C44" s="5"/>
      <c r="D44" s="5"/>
      <c r="E44" s="5"/>
      <c r="F44" s="5"/>
      <c r="G44" s="5"/>
      <c r="H44" s="5"/>
      <c r="I44" s="5"/>
      <c r="J44" s="5"/>
      <c r="K44" s="5"/>
      <c r="L44" s="5"/>
    </row>
    <row r="45" spans="1:13" x14ac:dyDescent="0.25">
      <c r="A45" s="5"/>
      <c r="B45" s="5"/>
      <c r="C45" s="5"/>
      <c r="D45" s="5"/>
      <c r="E45" s="5"/>
      <c r="F45" s="5"/>
      <c r="G45" s="5"/>
      <c r="H45" s="5"/>
      <c r="I45" s="5"/>
      <c r="J45" s="5"/>
      <c r="K45" s="5"/>
      <c r="L45" s="5"/>
    </row>
  </sheetData>
  <mergeCells count="3">
    <mergeCell ref="A15:H15"/>
    <mergeCell ref="A33:H33"/>
    <mergeCell ref="A36:H36"/>
  </mergeCells>
  <pageMargins left="0.7" right="0.7" top="0.78740157499999996" bottom="0.78740157499999996" header="0.3" footer="0.3"/>
  <pageSetup paperSize="9" scale="97"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B0D0C-C0F2-4977-AB84-FD85FEB8871D}">
  <dimension ref="A1:J38"/>
  <sheetViews>
    <sheetView view="pageBreakPreview" zoomScaleNormal="100" zoomScaleSheetLayoutView="100" workbookViewId="0">
      <selection activeCell="C15" sqref="C15"/>
    </sheetView>
  </sheetViews>
  <sheetFormatPr baseColWidth="10" defaultRowHeight="15" x14ac:dyDescent="0.25"/>
  <cols>
    <col min="1" max="1" width="30.28515625" customWidth="1"/>
    <col min="2" max="2" width="12.140625" bestFit="1" customWidth="1"/>
    <col min="3" max="3" width="15.28515625" customWidth="1"/>
    <col min="4" max="4" width="20.140625" customWidth="1"/>
  </cols>
  <sheetData>
    <row r="1" spans="1:9" s="168" customFormat="1" ht="15.75" x14ac:dyDescent="0.25">
      <c r="A1" s="166" t="s">
        <v>226</v>
      </c>
      <c r="B1" s="167"/>
      <c r="C1" s="167"/>
      <c r="D1" s="167"/>
      <c r="E1" s="167"/>
      <c r="F1" s="167"/>
      <c r="G1" s="167"/>
      <c r="H1" s="167"/>
      <c r="I1" s="167"/>
    </row>
    <row r="2" spans="1:9" x14ac:dyDescent="0.25">
      <c r="A2" s="5"/>
      <c r="B2" s="5"/>
      <c r="C2" s="5"/>
      <c r="D2" s="5"/>
      <c r="E2" s="5"/>
      <c r="F2" s="5"/>
      <c r="G2" s="5"/>
      <c r="H2" s="5"/>
      <c r="I2" s="5"/>
    </row>
    <row r="3" spans="1:9" x14ac:dyDescent="0.25">
      <c r="A3" s="5" t="s">
        <v>84</v>
      </c>
      <c r="B3" s="5"/>
      <c r="C3" s="5"/>
      <c r="D3" s="5"/>
      <c r="E3" s="5"/>
      <c r="F3" s="5"/>
      <c r="G3" s="5"/>
      <c r="H3" s="5"/>
      <c r="I3" s="5"/>
    </row>
    <row r="4" spans="1:9" x14ac:dyDescent="0.25">
      <c r="A4" s="5"/>
      <c r="B4" s="5"/>
      <c r="C4" s="5"/>
      <c r="D4" s="5"/>
      <c r="E4" s="5"/>
      <c r="F4" s="5"/>
      <c r="G4" s="5"/>
      <c r="H4" s="5"/>
      <c r="I4" s="5"/>
    </row>
    <row r="5" spans="1:9" x14ac:dyDescent="0.25">
      <c r="A5" s="49" t="str">
        <f>'Ausgangslage '!A19</f>
        <v>Bilanz (letzter Abschluss, in TCHF):</v>
      </c>
      <c r="B5" s="51" t="s">
        <v>85</v>
      </c>
      <c r="C5" s="52" t="s">
        <v>86</v>
      </c>
      <c r="D5" s="50"/>
      <c r="E5" s="53" t="s">
        <v>85</v>
      </c>
      <c r="F5" s="54" t="s">
        <v>86</v>
      </c>
      <c r="G5" s="5"/>
      <c r="H5" s="5"/>
      <c r="I5" s="5"/>
    </row>
    <row r="6" spans="1:9" x14ac:dyDescent="0.25">
      <c r="A6" s="36" t="str">
        <f>'Ausgangslage '!A20</f>
        <v>Flüssige Mittel</v>
      </c>
      <c r="B6" s="117">
        <f>'Ausgangslage '!B20</f>
        <v>10000</v>
      </c>
      <c r="C6" s="118"/>
      <c r="D6" s="114" t="str">
        <f>'Ausgangslage '!C20</f>
        <v>Nicht verzinsliches FK</v>
      </c>
      <c r="E6" s="117">
        <f>'Ausgangslage '!D20</f>
        <v>56000</v>
      </c>
      <c r="F6" s="119"/>
      <c r="G6" s="5"/>
      <c r="H6" s="5"/>
      <c r="I6" s="5"/>
    </row>
    <row r="7" spans="1:9" x14ac:dyDescent="0.25">
      <c r="A7" s="6" t="str">
        <f>'Ausgangslage '!A21</f>
        <v>Übriges Umlaufvermögen</v>
      </c>
      <c r="B7" s="120">
        <f>'Ausgangslage '!B21</f>
        <v>349000</v>
      </c>
      <c r="C7" s="121"/>
      <c r="D7" s="116" t="str">
        <f>'Ausgangslage '!C21</f>
        <v>Verzinsliches FK</v>
      </c>
      <c r="E7" s="120">
        <f>'Ausgangslage '!D21</f>
        <v>425000</v>
      </c>
      <c r="F7" s="122"/>
      <c r="G7" s="5"/>
      <c r="H7" s="5"/>
      <c r="I7" s="5"/>
    </row>
    <row r="8" spans="1:9" x14ac:dyDescent="0.25">
      <c r="A8" s="6" t="str">
        <f>'Ausgangslage '!A22</f>
        <v>Anlagevermögen</v>
      </c>
      <c r="B8" s="120">
        <f>'Ausgangslage '!B22</f>
        <v>698000</v>
      </c>
      <c r="C8" s="121"/>
      <c r="D8" s="123" t="str">
        <f>'Ausgangslage '!C22</f>
        <v>Total FK</v>
      </c>
      <c r="E8" s="124">
        <f>'Ausgangslage '!D22</f>
        <v>481000</v>
      </c>
      <c r="F8" s="125"/>
      <c r="G8" s="5"/>
      <c r="H8" s="5"/>
      <c r="I8" s="5"/>
    </row>
    <row r="9" spans="1:9" x14ac:dyDescent="0.25">
      <c r="A9" s="6"/>
      <c r="B9" s="120"/>
      <c r="C9" s="121"/>
      <c r="D9" s="116" t="str">
        <f>'Ausgangslage '!C23</f>
        <v>Aktienkapital</v>
      </c>
      <c r="E9" s="120">
        <f>'Ausgangslage '!D23</f>
        <v>19200</v>
      </c>
      <c r="F9" s="122"/>
      <c r="G9" s="5"/>
      <c r="H9" s="5"/>
      <c r="I9" s="5"/>
    </row>
    <row r="10" spans="1:9" x14ac:dyDescent="0.25">
      <c r="A10" s="6"/>
      <c r="B10" s="120"/>
      <c r="C10" s="121"/>
      <c r="D10" s="116" t="str">
        <f>'Ausgangslage '!C24</f>
        <v>Kapitalreserven</v>
      </c>
      <c r="E10" s="120">
        <f>'Ausgangslage '!D24</f>
        <v>4200</v>
      </c>
      <c r="F10" s="122"/>
      <c r="G10" s="5"/>
      <c r="H10" s="5"/>
      <c r="I10" s="5"/>
    </row>
    <row r="11" spans="1:9" x14ac:dyDescent="0.25">
      <c r="A11" s="6"/>
      <c r="B11" s="120"/>
      <c r="C11" s="121"/>
      <c r="D11" s="116" t="str">
        <f>'Ausgangslage '!C25</f>
        <v>Gewinnreserven</v>
      </c>
      <c r="E11" s="120">
        <f>'Ausgangslage '!D25</f>
        <v>552600</v>
      </c>
      <c r="F11" s="122"/>
      <c r="G11" s="5"/>
      <c r="H11" s="5"/>
      <c r="I11" s="5"/>
    </row>
    <row r="12" spans="1:9" x14ac:dyDescent="0.25">
      <c r="A12" s="126"/>
      <c r="B12" s="127"/>
      <c r="C12" s="128"/>
      <c r="D12" s="129" t="str">
        <f>'Ausgangslage '!C26</f>
        <v>Total EK</v>
      </c>
      <c r="E12" s="130">
        <f>'Ausgangslage '!D26</f>
        <v>576000</v>
      </c>
      <c r="F12" s="131"/>
      <c r="G12" s="5"/>
      <c r="H12" s="5"/>
      <c r="I12" s="5"/>
    </row>
    <row r="13" spans="1:9" x14ac:dyDescent="0.25">
      <c r="A13" s="132" t="str">
        <f>'Ausgangslage '!A27</f>
        <v xml:space="preserve">Total Aktiven </v>
      </c>
      <c r="B13" s="133">
        <f>'Ausgangslage '!B27</f>
        <v>1057000</v>
      </c>
      <c r="C13" s="134"/>
      <c r="D13" s="135" t="str">
        <f>'Ausgangslage '!C27</f>
        <v>Total Passiven</v>
      </c>
      <c r="E13" s="133">
        <f>'Ausgangslage '!D27</f>
        <v>1057000</v>
      </c>
      <c r="F13" s="136"/>
      <c r="G13" s="5"/>
      <c r="H13" s="5"/>
      <c r="I13" s="5"/>
    </row>
    <row r="14" spans="1:9" x14ac:dyDescent="0.25">
      <c r="A14" s="5"/>
      <c r="B14" s="5"/>
      <c r="C14" s="5"/>
      <c r="D14" s="5"/>
      <c r="E14" s="5"/>
      <c r="F14" s="5"/>
      <c r="G14" s="5"/>
      <c r="H14" s="5"/>
      <c r="I14" s="5"/>
    </row>
    <row r="15" spans="1:9" x14ac:dyDescent="0.25">
      <c r="A15" s="37" t="s">
        <v>41</v>
      </c>
      <c r="B15" s="38"/>
      <c r="C15" s="38"/>
      <c r="D15" s="38"/>
      <c r="E15" s="38"/>
      <c r="F15" s="38"/>
      <c r="G15" s="38"/>
      <c r="H15" s="5"/>
      <c r="I15" s="5"/>
    </row>
    <row r="16" spans="1:9" x14ac:dyDescent="0.25">
      <c r="A16" s="38" t="s">
        <v>87</v>
      </c>
      <c r="B16" s="39">
        <v>2985075</v>
      </c>
      <c r="C16" s="38"/>
      <c r="D16" s="38"/>
      <c r="E16" s="38"/>
      <c r="F16" s="38"/>
      <c r="G16" s="38"/>
      <c r="H16" s="5"/>
      <c r="I16" s="5"/>
    </row>
    <row r="17" spans="1:9" x14ac:dyDescent="0.25">
      <c r="A17" s="38" t="s">
        <v>53</v>
      </c>
      <c r="B17" s="38">
        <v>134</v>
      </c>
      <c r="C17" s="38"/>
      <c r="D17" s="38"/>
      <c r="E17" s="38"/>
      <c r="F17" s="38"/>
      <c r="G17" s="38"/>
      <c r="H17" s="5"/>
      <c r="I17" s="5"/>
    </row>
    <row r="18" spans="1:9" x14ac:dyDescent="0.25">
      <c r="A18" s="38" t="s">
        <v>88</v>
      </c>
      <c r="B18" s="38">
        <v>4</v>
      </c>
      <c r="C18" s="38"/>
      <c r="D18" s="38"/>
      <c r="E18" s="38"/>
      <c r="F18" s="38"/>
      <c r="G18" s="38"/>
      <c r="H18" s="5"/>
      <c r="I18" s="5"/>
    </row>
    <row r="19" spans="1:9" x14ac:dyDescent="0.25">
      <c r="A19" s="38"/>
      <c r="B19" s="38" t="s">
        <v>56</v>
      </c>
      <c r="C19" s="38" t="s">
        <v>55</v>
      </c>
      <c r="D19" s="38"/>
      <c r="E19" s="38"/>
      <c r="F19" s="38"/>
      <c r="G19" s="38"/>
      <c r="H19" s="5"/>
      <c r="I19" s="5"/>
    </row>
    <row r="20" spans="1:9" x14ac:dyDescent="0.25">
      <c r="A20" s="38" t="s">
        <v>89</v>
      </c>
      <c r="B20" s="40">
        <f>B16*B18</f>
        <v>11940300</v>
      </c>
      <c r="C20" s="40">
        <f>B20/1000</f>
        <v>11940.3</v>
      </c>
      <c r="D20" s="38"/>
      <c r="E20" s="38"/>
      <c r="F20" s="38"/>
      <c r="G20" s="38"/>
      <c r="H20" s="5"/>
      <c r="I20" s="5"/>
    </row>
    <row r="21" spans="1:9" x14ac:dyDescent="0.25">
      <c r="A21" s="38" t="s">
        <v>90</v>
      </c>
      <c r="B21" s="40">
        <f>B16*B17</f>
        <v>400000050</v>
      </c>
      <c r="C21" s="40">
        <f t="shared" ref="C21:C22" si="0">B21/1000</f>
        <v>400000.05</v>
      </c>
      <c r="D21" s="38"/>
      <c r="E21" s="38"/>
      <c r="F21" s="38"/>
      <c r="G21" s="38"/>
      <c r="H21" s="5"/>
      <c r="I21" s="5"/>
    </row>
    <row r="22" spans="1:9" ht="29.1" customHeight="1" x14ac:dyDescent="0.25">
      <c r="A22" s="170" t="s">
        <v>91</v>
      </c>
      <c r="B22" s="171">
        <f>B21-B20</f>
        <v>388059750</v>
      </c>
      <c r="C22" s="171">
        <f t="shared" si="0"/>
        <v>388059.75</v>
      </c>
      <c r="D22" s="189" t="s">
        <v>92</v>
      </c>
      <c r="E22" s="189"/>
      <c r="F22" s="189"/>
      <c r="G22" s="38"/>
      <c r="H22" s="5"/>
      <c r="I22" s="5"/>
    </row>
    <row r="23" spans="1:9" x14ac:dyDescent="0.25">
      <c r="A23" s="38"/>
      <c r="B23" s="38"/>
      <c r="C23" s="38"/>
      <c r="D23" s="38"/>
      <c r="E23" s="38"/>
      <c r="F23" s="38"/>
      <c r="G23" s="38"/>
      <c r="H23" s="5"/>
      <c r="I23" s="5"/>
    </row>
    <row r="24" spans="1:9" ht="43.5" customHeight="1" x14ac:dyDescent="0.25">
      <c r="A24" s="189" t="s">
        <v>209</v>
      </c>
      <c r="B24" s="189"/>
      <c r="C24" s="189"/>
      <c r="D24" s="189"/>
      <c r="E24" s="189"/>
      <c r="F24" s="189"/>
      <c r="G24" s="38"/>
      <c r="H24" s="5"/>
      <c r="I24" s="5"/>
    </row>
    <row r="25" spans="1:9" x14ac:dyDescent="0.25">
      <c r="A25" s="38"/>
      <c r="B25" s="38"/>
      <c r="C25" s="38"/>
      <c r="D25" s="38"/>
      <c r="E25" s="38"/>
      <c r="F25" s="38"/>
      <c r="G25" s="38"/>
      <c r="H25" s="5"/>
      <c r="I25" s="5"/>
    </row>
    <row r="26" spans="1:9" x14ac:dyDescent="0.25">
      <c r="A26" s="55" t="s">
        <v>31</v>
      </c>
      <c r="B26" s="56" t="s">
        <v>85</v>
      </c>
      <c r="C26" s="57" t="s">
        <v>86</v>
      </c>
      <c r="D26" s="58"/>
      <c r="E26" s="59" t="s">
        <v>85</v>
      </c>
      <c r="F26" s="60" t="s">
        <v>86</v>
      </c>
      <c r="G26" s="38"/>
      <c r="H26" s="5"/>
      <c r="I26" s="5"/>
    </row>
    <row r="27" spans="1:9" x14ac:dyDescent="0.25">
      <c r="A27" s="61" t="s">
        <v>15</v>
      </c>
      <c r="B27" s="62">
        <v>10000</v>
      </c>
      <c r="C27" s="63">
        <v>410000.05</v>
      </c>
      <c r="D27" s="64" t="s">
        <v>222</v>
      </c>
      <c r="E27" s="62">
        <v>56000</v>
      </c>
      <c r="F27" s="65">
        <v>56000</v>
      </c>
      <c r="G27" s="38"/>
      <c r="H27" s="5"/>
      <c r="I27" s="5"/>
    </row>
    <row r="28" spans="1:9" x14ac:dyDescent="0.25">
      <c r="A28" s="66" t="s">
        <v>221</v>
      </c>
      <c r="B28" s="67">
        <v>349000</v>
      </c>
      <c r="C28" s="68">
        <v>349000</v>
      </c>
      <c r="D28" s="69" t="s">
        <v>223</v>
      </c>
      <c r="E28" s="67">
        <v>425000</v>
      </c>
      <c r="F28" s="70">
        <v>425000</v>
      </c>
      <c r="G28" s="38"/>
      <c r="H28" s="5"/>
      <c r="I28" s="5"/>
    </row>
    <row r="29" spans="1:9" x14ac:dyDescent="0.25">
      <c r="A29" s="66" t="s">
        <v>14</v>
      </c>
      <c r="B29" s="67">
        <v>698000</v>
      </c>
      <c r="C29" s="68">
        <v>698000</v>
      </c>
      <c r="D29" s="71" t="s">
        <v>24</v>
      </c>
      <c r="E29" s="72">
        <v>481000</v>
      </c>
      <c r="F29" s="73">
        <v>481000</v>
      </c>
      <c r="G29" s="38"/>
      <c r="H29" s="5"/>
      <c r="I29" s="5"/>
    </row>
    <row r="30" spans="1:9" x14ac:dyDescent="0.25">
      <c r="A30" s="66"/>
      <c r="B30" s="67"/>
      <c r="C30" s="68"/>
      <c r="D30" s="69" t="s">
        <v>4</v>
      </c>
      <c r="E30" s="67">
        <v>19200</v>
      </c>
      <c r="F30" s="70">
        <v>31140.3</v>
      </c>
      <c r="G30" s="38"/>
      <c r="H30" s="5"/>
      <c r="I30" s="5"/>
    </row>
    <row r="31" spans="1:9" x14ac:dyDescent="0.25">
      <c r="A31" s="66"/>
      <c r="B31" s="67"/>
      <c r="C31" s="68"/>
      <c r="D31" s="69" t="s">
        <v>18</v>
      </c>
      <c r="E31" s="67">
        <v>4200</v>
      </c>
      <c r="F31" s="70">
        <v>392259.75</v>
      </c>
      <c r="G31" s="38"/>
      <c r="H31" s="5"/>
      <c r="I31" s="5"/>
    </row>
    <row r="32" spans="1:9" x14ac:dyDescent="0.25">
      <c r="A32" s="66"/>
      <c r="B32" s="67"/>
      <c r="C32" s="68"/>
      <c r="D32" s="69" t="s">
        <v>19</v>
      </c>
      <c r="E32" s="67">
        <v>552600</v>
      </c>
      <c r="F32" s="70">
        <v>552600</v>
      </c>
      <c r="G32" s="38"/>
      <c r="H32" s="5"/>
      <c r="I32" s="5"/>
    </row>
    <row r="33" spans="1:10" x14ac:dyDescent="0.25">
      <c r="A33" s="74"/>
      <c r="B33" s="75"/>
      <c r="C33" s="76"/>
      <c r="D33" s="77" t="s">
        <v>20</v>
      </c>
      <c r="E33" s="78">
        <v>576000</v>
      </c>
      <c r="F33" s="79">
        <v>976000.05</v>
      </c>
      <c r="G33" s="38"/>
      <c r="H33" s="5"/>
      <c r="I33" s="5"/>
    </row>
    <row r="34" spans="1:10" x14ac:dyDescent="0.25">
      <c r="A34" s="80" t="s">
        <v>17</v>
      </c>
      <c r="B34" s="81">
        <v>1057000</v>
      </c>
      <c r="C34" s="82">
        <v>1457000.05</v>
      </c>
      <c r="D34" s="83" t="s">
        <v>21</v>
      </c>
      <c r="E34" s="81">
        <v>1057000</v>
      </c>
      <c r="F34" s="84">
        <v>1457000.05</v>
      </c>
      <c r="G34" s="38"/>
      <c r="H34" s="5"/>
      <c r="I34" s="5"/>
    </row>
    <row r="35" spans="1:10" x14ac:dyDescent="0.25">
      <c r="A35" s="5"/>
      <c r="B35" s="5"/>
      <c r="C35" s="5"/>
      <c r="D35" s="5"/>
      <c r="E35" s="5"/>
      <c r="F35" s="5"/>
      <c r="G35" s="5"/>
      <c r="H35" s="5"/>
      <c r="I35" s="5"/>
      <c r="J35" s="5"/>
    </row>
    <row r="36" spans="1:10" x14ac:dyDescent="0.25">
      <c r="A36" s="5"/>
      <c r="B36" s="5"/>
      <c r="C36" s="5"/>
      <c r="D36" s="5"/>
      <c r="E36" s="5"/>
      <c r="F36" s="5"/>
      <c r="G36" s="5"/>
      <c r="H36" s="5"/>
      <c r="I36" s="5"/>
      <c r="J36" s="5"/>
    </row>
    <row r="37" spans="1:10" x14ac:dyDescent="0.25">
      <c r="A37" s="5"/>
      <c r="B37" s="5"/>
      <c r="C37" s="5"/>
      <c r="D37" s="5"/>
      <c r="E37" s="5"/>
      <c r="F37" s="5"/>
      <c r="G37" s="5"/>
      <c r="H37" s="5"/>
      <c r="I37" s="5"/>
      <c r="J37" s="5"/>
    </row>
    <row r="38" spans="1:10" x14ac:dyDescent="0.25">
      <c r="A38" s="5"/>
      <c r="B38" s="5"/>
      <c r="C38" s="5"/>
      <c r="D38" s="5"/>
      <c r="E38" s="5"/>
      <c r="F38" s="5"/>
      <c r="G38" s="5"/>
      <c r="H38" s="5"/>
      <c r="I38" s="5"/>
      <c r="J38" s="5"/>
    </row>
  </sheetData>
  <mergeCells count="2">
    <mergeCell ref="D22:F22"/>
    <mergeCell ref="A24:F24"/>
  </mergeCells>
  <pageMargins left="0.7" right="0.7" top="0.78740157499999996" bottom="0.78740157499999996" header="0.3" footer="0.3"/>
  <pageSetup paperSize="9" scale="84"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2B4FB-0947-44CF-B2E3-F63E1B917D03}">
  <dimension ref="A1:J37"/>
  <sheetViews>
    <sheetView view="pageBreakPreview" zoomScaleNormal="100" zoomScaleSheetLayoutView="100" workbookViewId="0">
      <selection activeCell="C15" sqref="C15"/>
    </sheetView>
  </sheetViews>
  <sheetFormatPr baseColWidth="10" defaultRowHeight="15" x14ac:dyDescent="0.25"/>
  <cols>
    <col min="2" max="2" width="38.85546875" customWidth="1"/>
    <col min="3" max="3" width="22.140625" customWidth="1"/>
    <col min="4" max="4" width="21" customWidth="1"/>
  </cols>
  <sheetData>
    <row r="1" spans="1:10" s="168" customFormat="1" ht="15.75" x14ac:dyDescent="0.25">
      <c r="A1" s="166" t="s">
        <v>93</v>
      </c>
      <c r="B1" s="166"/>
      <c r="C1" s="166"/>
      <c r="D1" s="167"/>
      <c r="E1" s="167"/>
      <c r="F1" s="167"/>
      <c r="G1" s="167"/>
      <c r="H1" s="167"/>
      <c r="I1" s="167"/>
      <c r="J1" s="167"/>
    </row>
    <row r="2" spans="1:10" x14ac:dyDescent="0.25">
      <c r="A2" s="5"/>
      <c r="B2" s="5"/>
      <c r="C2" s="5"/>
      <c r="D2" s="5"/>
      <c r="E2" s="5"/>
      <c r="F2" s="5"/>
      <c r="G2" s="5"/>
      <c r="H2" s="5"/>
      <c r="I2" s="5"/>
      <c r="J2" s="5"/>
    </row>
    <row r="3" spans="1:10" ht="48" customHeight="1" x14ac:dyDescent="0.25">
      <c r="A3" s="188" t="s">
        <v>210</v>
      </c>
      <c r="B3" s="188"/>
      <c r="C3" s="188"/>
      <c r="D3" s="5"/>
      <c r="E3" s="5"/>
      <c r="F3" s="5"/>
      <c r="G3" s="5"/>
      <c r="H3" s="5"/>
      <c r="I3" s="5"/>
      <c r="J3" s="5"/>
    </row>
    <row r="4" spans="1:10" x14ac:dyDescent="0.25">
      <c r="A4" s="5"/>
      <c r="B4" s="5"/>
      <c r="C4" s="5"/>
      <c r="D4" s="5"/>
      <c r="E4" s="5"/>
      <c r="F4" s="5"/>
      <c r="G4" s="5"/>
      <c r="H4" s="5"/>
      <c r="I4" s="5"/>
      <c r="J4" s="5"/>
    </row>
    <row r="5" spans="1:10" ht="27.6" customHeight="1" x14ac:dyDescent="0.25">
      <c r="A5" s="188" t="s">
        <v>94</v>
      </c>
      <c r="B5" s="188"/>
      <c r="C5" s="188"/>
      <c r="D5" s="5"/>
      <c r="E5" s="5"/>
      <c r="F5" s="5"/>
      <c r="G5" s="5"/>
      <c r="H5" s="5"/>
      <c r="I5" s="5"/>
      <c r="J5" s="5"/>
    </row>
    <row r="6" spans="1:10" x14ac:dyDescent="0.25">
      <c r="A6" s="5" t="s">
        <v>211</v>
      </c>
      <c r="B6" s="5"/>
      <c r="C6" s="5"/>
      <c r="D6" s="5"/>
      <c r="E6" s="5"/>
      <c r="F6" s="5"/>
      <c r="G6" s="5"/>
      <c r="H6" s="5"/>
      <c r="I6" s="5"/>
      <c r="J6" s="5"/>
    </row>
    <row r="7" spans="1:10" x14ac:dyDescent="0.25">
      <c r="A7" s="5"/>
      <c r="B7" s="5"/>
      <c r="C7" s="5"/>
      <c r="D7" s="5"/>
      <c r="E7" s="5"/>
      <c r="F7" s="5"/>
      <c r="G7" s="5"/>
      <c r="H7" s="5"/>
      <c r="I7" s="5"/>
      <c r="J7" s="5"/>
    </row>
    <row r="8" spans="1:10" x14ac:dyDescent="0.25">
      <c r="A8" s="37" t="s">
        <v>41</v>
      </c>
      <c r="B8" s="5"/>
      <c r="C8" s="5"/>
      <c r="D8" s="5"/>
      <c r="E8" s="5"/>
      <c r="F8" s="5"/>
      <c r="G8" s="5"/>
      <c r="H8" s="5"/>
      <c r="I8" s="5"/>
      <c r="J8" s="5"/>
    </row>
    <row r="9" spans="1:10" x14ac:dyDescent="0.25">
      <c r="A9" s="5"/>
      <c r="B9" s="38" t="s">
        <v>95</v>
      </c>
      <c r="C9" s="38">
        <v>8</v>
      </c>
      <c r="D9" s="5"/>
      <c r="E9" s="5"/>
      <c r="F9" s="5"/>
      <c r="G9" s="5"/>
      <c r="H9" s="5"/>
      <c r="I9" s="5"/>
      <c r="J9" s="5"/>
    </row>
    <row r="10" spans="1:10" x14ac:dyDescent="0.25">
      <c r="A10" s="5"/>
      <c r="B10" s="38" t="s">
        <v>87</v>
      </c>
      <c r="C10" s="38">
        <v>5</v>
      </c>
      <c r="D10" s="5"/>
      <c r="E10" s="5"/>
      <c r="F10" s="5"/>
      <c r="G10" s="5"/>
      <c r="H10" s="5"/>
      <c r="I10" s="5"/>
      <c r="J10" s="5"/>
    </row>
    <row r="11" spans="1:10" x14ac:dyDescent="0.25">
      <c r="A11" s="5"/>
      <c r="B11" s="38" t="s">
        <v>12</v>
      </c>
      <c r="C11" s="40">
        <f>SUM(C9:C10)</f>
        <v>13</v>
      </c>
      <c r="D11" s="5"/>
      <c r="E11" s="5"/>
      <c r="F11" s="5"/>
      <c r="G11" s="5"/>
      <c r="H11" s="5"/>
      <c r="I11" s="5"/>
      <c r="J11" s="5"/>
    </row>
    <row r="12" spans="1:10" x14ac:dyDescent="0.25">
      <c r="A12" s="5"/>
      <c r="B12" s="38" t="s">
        <v>97</v>
      </c>
      <c r="C12" s="38">
        <v>192</v>
      </c>
      <c r="D12" s="5"/>
      <c r="E12" s="5"/>
      <c r="F12" s="5"/>
      <c r="G12" s="5"/>
      <c r="H12" s="5"/>
      <c r="I12" s="5"/>
      <c r="J12" s="5"/>
    </row>
    <row r="13" spans="1:10" x14ac:dyDescent="0.25">
      <c r="A13" s="5"/>
      <c r="B13" s="38" t="s">
        <v>53</v>
      </c>
      <c r="C13" s="38">
        <v>134</v>
      </c>
      <c r="D13" s="5"/>
      <c r="E13" s="5"/>
      <c r="F13" s="5"/>
      <c r="G13" s="5"/>
      <c r="H13" s="5"/>
      <c r="I13" s="5"/>
      <c r="J13" s="5"/>
    </row>
    <row r="14" spans="1:10" x14ac:dyDescent="0.25">
      <c r="A14" s="5"/>
      <c r="B14" s="38" t="s">
        <v>96</v>
      </c>
      <c r="C14" s="40">
        <f>C9*C12</f>
        <v>1536</v>
      </c>
      <c r="D14" s="5"/>
      <c r="E14" s="5"/>
      <c r="F14" s="5"/>
      <c r="G14" s="5"/>
      <c r="H14" s="5"/>
      <c r="I14" s="5"/>
      <c r="J14" s="5"/>
    </row>
    <row r="15" spans="1:10" x14ac:dyDescent="0.25">
      <c r="A15" s="5"/>
      <c r="B15" s="38" t="s">
        <v>98</v>
      </c>
      <c r="C15" s="38">
        <f>C13*C10</f>
        <v>670</v>
      </c>
      <c r="D15" s="5"/>
      <c r="E15" s="5"/>
      <c r="F15" s="5"/>
      <c r="G15" s="5"/>
      <c r="H15" s="5"/>
      <c r="I15" s="5"/>
      <c r="J15" s="5"/>
    </row>
    <row r="16" spans="1:10" x14ac:dyDescent="0.25">
      <c r="A16" s="5"/>
      <c r="B16" s="38" t="s">
        <v>99</v>
      </c>
      <c r="C16" s="40">
        <f>C14+C15</f>
        <v>2206</v>
      </c>
      <c r="D16" s="5"/>
      <c r="E16" s="5"/>
      <c r="F16" s="5"/>
      <c r="G16" s="5"/>
      <c r="H16" s="5"/>
      <c r="I16" s="5"/>
      <c r="J16" s="5"/>
    </row>
    <row r="17" spans="1:10" x14ac:dyDescent="0.25">
      <c r="A17" s="5"/>
      <c r="B17" s="38" t="s">
        <v>100</v>
      </c>
      <c r="C17" s="85">
        <f>C16/C11</f>
        <v>169.69230769230768</v>
      </c>
      <c r="D17" s="5"/>
      <c r="E17" s="5"/>
      <c r="F17" s="5"/>
      <c r="G17" s="5"/>
      <c r="H17" s="5"/>
      <c r="I17" s="5"/>
      <c r="J17" s="5"/>
    </row>
    <row r="18" spans="1:10" x14ac:dyDescent="0.25">
      <c r="A18" s="5"/>
      <c r="B18" s="38" t="s">
        <v>105</v>
      </c>
      <c r="C18" s="85">
        <f>C12-C17</f>
        <v>22.307692307692321</v>
      </c>
      <c r="D18" s="5"/>
      <c r="E18" s="5"/>
      <c r="F18" s="5"/>
      <c r="G18" s="5"/>
      <c r="H18" s="5"/>
      <c r="I18" s="5"/>
      <c r="J18" s="5"/>
    </row>
    <row r="19" spans="1:10" x14ac:dyDescent="0.25">
      <c r="A19" s="5"/>
      <c r="B19" s="5"/>
      <c r="C19" s="5"/>
      <c r="D19" s="5"/>
      <c r="E19" s="5"/>
      <c r="F19" s="5"/>
      <c r="G19" s="5"/>
      <c r="H19" s="5"/>
      <c r="I19" s="5"/>
      <c r="J19" s="5"/>
    </row>
    <row r="20" spans="1:10" x14ac:dyDescent="0.25">
      <c r="A20" s="5"/>
      <c r="B20" s="5"/>
      <c r="C20" s="5"/>
      <c r="D20" s="5"/>
      <c r="E20" s="5"/>
      <c r="F20" s="5"/>
      <c r="G20" s="5"/>
      <c r="H20" s="5"/>
      <c r="I20" s="5"/>
      <c r="J20" s="5"/>
    </row>
    <row r="21" spans="1:10" x14ac:dyDescent="0.25">
      <c r="A21" s="5"/>
      <c r="B21" s="5"/>
      <c r="C21" s="5"/>
      <c r="D21" s="5"/>
      <c r="E21" s="5"/>
      <c r="F21" s="5"/>
      <c r="G21" s="5"/>
      <c r="H21" s="5"/>
      <c r="I21" s="5"/>
      <c r="J21" s="5"/>
    </row>
    <row r="22" spans="1:10" x14ac:dyDescent="0.25">
      <c r="A22" s="5"/>
      <c r="B22" s="5"/>
      <c r="C22" s="5"/>
      <c r="D22" s="5"/>
      <c r="E22" s="5"/>
      <c r="F22" s="5"/>
      <c r="G22" s="5"/>
      <c r="H22" s="5"/>
      <c r="I22" s="5"/>
      <c r="J22" s="5"/>
    </row>
    <row r="23" spans="1:10" x14ac:dyDescent="0.25">
      <c r="A23" s="5"/>
      <c r="B23" s="5"/>
      <c r="C23" s="5"/>
      <c r="D23" s="5"/>
      <c r="E23" s="5"/>
      <c r="F23" s="5"/>
      <c r="G23" s="5"/>
      <c r="H23" s="5"/>
      <c r="I23" s="5"/>
      <c r="J23" s="5"/>
    </row>
    <row r="24" spans="1:10" x14ac:dyDescent="0.25">
      <c r="A24" s="5"/>
      <c r="B24" s="5"/>
      <c r="C24" s="5"/>
      <c r="D24" s="5"/>
      <c r="E24" s="5"/>
      <c r="F24" s="5"/>
      <c r="G24" s="5"/>
      <c r="H24" s="5"/>
      <c r="I24" s="5"/>
      <c r="J24" s="5"/>
    </row>
    <row r="25" spans="1:10" x14ac:dyDescent="0.25">
      <c r="A25" s="5"/>
      <c r="B25" s="5"/>
      <c r="C25" s="5"/>
      <c r="D25" s="5"/>
      <c r="E25" s="5"/>
      <c r="F25" s="5"/>
      <c r="G25" s="5"/>
      <c r="H25" s="5"/>
      <c r="I25" s="5"/>
      <c r="J25" s="5"/>
    </row>
    <row r="26" spans="1:10" x14ac:dyDescent="0.25">
      <c r="A26" s="5"/>
      <c r="B26" s="5"/>
      <c r="C26" s="5"/>
      <c r="D26" s="5"/>
      <c r="E26" s="5"/>
      <c r="F26" s="5"/>
      <c r="G26" s="5"/>
      <c r="H26" s="5"/>
      <c r="I26" s="5"/>
      <c r="J26" s="5"/>
    </row>
    <row r="27" spans="1:10" x14ac:dyDescent="0.25">
      <c r="A27" s="5"/>
      <c r="B27" s="5"/>
      <c r="C27" s="5"/>
      <c r="D27" s="5"/>
      <c r="E27" s="5"/>
      <c r="F27" s="5"/>
      <c r="G27" s="5"/>
      <c r="H27" s="5"/>
      <c r="I27" s="5"/>
      <c r="J27" s="5"/>
    </row>
    <row r="28" spans="1:10" x14ac:dyDescent="0.25">
      <c r="A28" s="5"/>
      <c r="B28" s="5"/>
      <c r="C28" s="5"/>
      <c r="D28" s="5"/>
      <c r="E28" s="5"/>
      <c r="F28" s="5"/>
      <c r="G28" s="5"/>
      <c r="H28" s="5"/>
      <c r="I28" s="5"/>
      <c r="J28" s="5"/>
    </row>
    <row r="29" spans="1:10" x14ac:dyDescent="0.25">
      <c r="A29" s="5"/>
      <c r="B29" s="5"/>
      <c r="C29" s="5"/>
      <c r="D29" s="5"/>
      <c r="E29" s="5"/>
      <c r="F29" s="5"/>
      <c r="G29" s="5"/>
      <c r="H29" s="5"/>
      <c r="I29" s="5"/>
      <c r="J29" s="5"/>
    </row>
    <row r="30" spans="1:10" x14ac:dyDescent="0.25">
      <c r="A30" s="5"/>
      <c r="B30" s="5"/>
      <c r="C30" s="5"/>
      <c r="D30" s="5"/>
      <c r="E30" s="5"/>
      <c r="F30" s="5"/>
      <c r="G30" s="5"/>
      <c r="H30" s="5"/>
      <c r="I30" s="5"/>
      <c r="J30" s="5"/>
    </row>
    <row r="31" spans="1:10" x14ac:dyDescent="0.25">
      <c r="A31" s="5"/>
      <c r="B31" s="5"/>
      <c r="C31" s="5"/>
      <c r="D31" s="5"/>
      <c r="E31" s="5"/>
      <c r="F31" s="5"/>
      <c r="G31" s="5"/>
      <c r="H31" s="5"/>
      <c r="I31" s="5"/>
      <c r="J31" s="5"/>
    </row>
    <row r="32" spans="1:10" x14ac:dyDescent="0.25">
      <c r="A32" s="5"/>
      <c r="B32" s="5"/>
      <c r="C32" s="5"/>
      <c r="D32" s="5"/>
      <c r="E32" s="5"/>
      <c r="F32" s="5"/>
      <c r="G32" s="5"/>
      <c r="H32" s="5"/>
      <c r="I32" s="5"/>
      <c r="J32" s="5"/>
    </row>
    <row r="33" spans="1:10" x14ac:dyDescent="0.25">
      <c r="A33" s="5"/>
      <c r="B33" s="5"/>
      <c r="C33" s="5"/>
      <c r="D33" s="5"/>
      <c r="E33" s="5"/>
      <c r="F33" s="5"/>
      <c r="G33" s="5"/>
      <c r="H33" s="5"/>
      <c r="I33" s="5"/>
      <c r="J33" s="5"/>
    </row>
    <row r="34" spans="1:10" x14ac:dyDescent="0.25">
      <c r="A34" s="5"/>
      <c r="B34" s="5"/>
      <c r="C34" s="5"/>
      <c r="D34" s="5"/>
      <c r="E34" s="5"/>
      <c r="F34" s="5"/>
      <c r="G34" s="5"/>
      <c r="H34" s="5"/>
      <c r="I34" s="5"/>
      <c r="J34" s="5"/>
    </row>
    <row r="35" spans="1:10" x14ac:dyDescent="0.25">
      <c r="D35" s="5"/>
      <c r="E35" s="5"/>
      <c r="F35" s="5"/>
      <c r="G35" s="5"/>
      <c r="H35" s="5"/>
      <c r="I35" s="5"/>
      <c r="J35" s="5"/>
    </row>
    <row r="36" spans="1:10" x14ac:dyDescent="0.25">
      <c r="D36" s="5"/>
      <c r="E36" s="5"/>
      <c r="F36" s="5"/>
      <c r="G36" s="5"/>
      <c r="H36" s="5"/>
      <c r="I36" s="5"/>
      <c r="J36" s="5"/>
    </row>
    <row r="37" spans="1:10" x14ac:dyDescent="0.25">
      <c r="D37" s="5"/>
      <c r="E37" s="5"/>
      <c r="F37" s="5"/>
      <c r="G37" s="5"/>
      <c r="H37" s="5"/>
      <c r="I37" s="5"/>
      <c r="J37" s="5"/>
    </row>
  </sheetData>
  <mergeCells count="2">
    <mergeCell ref="A3:C3"/>
    <mergeCell ref="A5:C5"/>
  </mergeCells>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147AD-6978-4812-95DA-E828659CA424}">
  <dimension ref="A1:L31"/>
  <sheetViews>
    <sheetView view="pageBreakPreview" zoomScaleNormal="100" zoomScaleSheetLayoutView="100" workbookViewId="0">
      <selection activeCell="C15" sqref="C15"/>
    </sheetView>
  </sheetViews>
  <sheetFormatPr baseColWidth="10" defaultRowHeight="15" x14ac:dyDescent="0.25"/>
  <cols>
    <col min="8" max="8" width="2.85546875" customWidth="1"/>
  </cols>
  <sheetData>
    <row r="1" spans="1:11" x14ac:dyDescent="0.25">
      <c r="A1" s="29" t="s">
        <v>101</v>
      </c>
      <c r="B1" s="5"/>
      <c r="C1" s="5"/>
      <c r="D1" s="5"/>
      <c r="E1" s="5"/>
      <c r="F1" s="5"/>
      <c r="G1" s="5"/>
      <c r="H1" s="5"/>
      <c r="I1" s="5"/>
      <c r="J1" s="5"/>
      <c r="K1" s="5"/>
    </row>
    <row r="2" spans="1:11" x14ac:dyDescent="0.25">
      <c r="A2" s="5"/>
      <c r="B2" s="5"/>
      <c r="C2" s="5"/>
      <c r="D2" s="5"/>
      <c r="E2" s="5"/>
      <c r="F2" s="5"/>
      <c r="G2" s="5"/>
      <c r="H2" s="5"/>
      <c r="I2" s="5"/>
      <c r="J2" s="5"/>
      <c r="K2" s="5"/>
    </row>
    <row r="3" spans="1:11" ht="29.1" customHeight="1" x14ac:dyDescent="0.25">
      <c r="A3" s="188" t="s">
        <v>212</v>
      </c>
      <c r="B3" s="188"/>
      <c r="C3" s="188"/>
      <c r="D3" s="188"/>
      <c r="E3" s="188"/>
      <c r="F3" s="188"/>
      <c r="G3" s="188"/>
      <c r="H3" s="188"/>
      <c r="I3" s="5"/>
      <c r="J3" s="5"/>
      <c r="K3" s="5"/>
    </row>
    <row r="4" spans="1:11" x14ac:dyDescent="0.25">
      <c r="A4" s="5"/>
      <c r="B4" s="5"/>
      <c r="C4" s="5"/>
      <c r="D4" s="5"/>
      <c r="E4" s="5"/>
      <c r="F4" s="5"/>
      <c r="G4" s="5"/>
      <c r="H4" s="5"/>
      <c r="I4" s="5"/>
      <c r="J4" s="5"/>
      <c r="K4" s="5"/>
    </row>
    <row r="5" spans="1:11" x14ac:dyDescent="0.25">
      <c r="A5" s="5" t="s">
        <v>102</v>
      </c>
      <c r="B5" s="5"/>
      <c r="C5" s="5"/>
      <c r="D5" s="5"/>
      <c r="E5" s="5"/>
      <c r="F5" s="5"/>
      <c r="G5" s="5"/>
      <c r="H5" s="5"/>
      <c r="I5" s="5"/>
      <c r="J5" s="5"/>
      <c r="K5" s="5"/>
    </row>
    <row r="6" spans="1:11" x14ac:dyDescent="0.25">
      <c r="A6" s="5"/>
      <c r="B6" s="5"/>
      <c r="C6" s="5"/>
      <c r="D6" s="5"/>
      <c r="E6" s="5"/>
      <c r="F6" s="5"/>
      <c r="G6" s="5"/>
      <c r="H6" s="5"/>
      <c r="I6" s="5"/>
      <c r="J6" s="5"/>
      <c r="K6" s="5"/>
    </row>
    <row r="7" spans="1:11" x14ac:dyDescent="0.25">
      <c r="A7" s="38" t="s">
        <v>41</v>
      </c>
      <c r="B7" s="38"/>
      <c r="C7" s="38"/>
      <c r="D7" s="38"/>
      <c r="E7" s="38"/>
      <c r="F7" s="5"/>
      <c r="G7" s="5"/>
      <c r="H7" s="5"/>
      <c r="I7" s="5"/>
      <c r="J7" s="5"/>
      <c r="K7" s="5"/>
    </row>
    <row r="8" spans="1:11" x14ac:dyDescent="0.25">
      <c r="A8" s="38" t="s">
        <v>104</v>
      </c>
      <c r="B8" s="38"/>
      <c r="C8" s="38"/>
      <c r="D8" s="38">
        <f>192</f>
        <v>192</v>
      </c>
      <c r="E8" s="38"/>
      <c r="F8" s="5"/>
      <c r="G8" s="5"/>
      <c r="H8" s="5"/>
      <c r="I8" s="5"/>
      <c r="J8" s="5"/>
      <c r="K8" s="5"/>
    </row>
    <row r="9" spans="1:11" x14ac:dyDescent="0.25">
      <c r="A9" s="38" t="s">
        <v>103</v>
      </c>
      <c r="B9" s="38"/>
      <c r="C9" s="38"/>
      <c r="D9" s="41">
        <f>'Aufgabe 5'!C17</f>
        <v>169.69230769230768</v>
      </c>
      <c r="E9" s="38"/>
      <c r="F9" s="5"/>
      <c r="G9" s="5"/>
      <c r="H9" s="5"/>
      <c r="I9" s="5"/>
      <c r="J9" s="5"/>
      <c r="K9" s="5"/>
    </row>
    <row r="10" spans="1:11" x14ac:dyDescent="0.25">
      <c r="A10" s="38" t="s">
        <v>105</v>
      </c>
      <c r="B10" s="38"/>
      <c r="C10" s="38"/>
      <c r="D10" s="45">
        <f>D8-D9</f>
        <v>22.307692307692321</v>
      </c>
      <c r="E10" s="38"/>
      <c r="F10" s="5"/>
      <c r="G10" s="5"/>
      <c r="H10" s="5"/>
      <c r="I10" s="5"/>
      <c r="J10" s="5"/>
      <c r="K10" s="5"/>
    </row>
    <row r="11" spans="1:11" x14ac:dyDescent="0.25">
      <c r="A11" s="38" t="s">
        <v>109</v>
      </c>
      <c r="B11" s="38"/>
      <c r="C11" s="38"/>
      <c r="D11" s="45">
        <f>D10</f>
        <v>22.307692307692321</v>
      </c>
      <c r="E11" s="38"/>
      <c r="F11" s="5"/>
      <c r="G11" s="5"/>
      <c r="H11" s="5"/>
      <c r="I11" s="5"/>
      <c r="J11" s="5"/>
      <c r="K11" s="5"/>
    </row>
    <row r="12" spans="1:11" x14ac:dyDescent="0.25">
      <c r="A12" s="5"/>
      <c r="B12" s="5"/>
      <c r="C12" s="5"/>
      <c r="D12" s="5"/>
      <c r="E12" s="5"/>
      <c r="F12" s="5"/>
      <c r="G12" s="5"/>
      <c r="H12" s="5"/>
      <c r="I12" s="5"/>
      <c r="J12" s="5"/>
      <c r="K12" s="5"/>
    </row>
    <row r="13" spans="1:11" x14ac:dyDescent="0.25">
      <c r="A13" s="5" t="s">
        <v>106</v>
      </c>
      <c r="B13" s="5"/>
      <c r="C13" s="5"/>
      <c r="D13" s="5"/>
      <c r="E13" s="5"/>
      <c r="F13" s="5"/>
      <c r="G13" s="5"/>
      <c r="H13" s="5"/>
      <c r="I13" s="5"/>
      <c r="J13" s="5"/>
      <c r="K13" s="5"/>
    </row>
    <row r="14" spans="1:11" x14ac:dyDescent="0.25">
      <c r="A14" s="5"/>
      <c r="B14" s="5"/>
      <c r="C14" s="5"/>
      <c r="D14" s="5"/>
      <c r="E14" s="5"/>
      <c r="F14" s="5"/>
      <c r="G14" s="5"/>
      <c r="H14" s="5"/>
      <c r="I14" s="5"/>
      <c r="J14" s="5"/>
      <c r="K14" s="5"/>
    </row>
    <row r="15" spans="1:11" x14ac:dyDescent="0.25">
      <c r="A15" s="38" t="s">
        <v>107</v>
      </c>
      <c r="B15" s="38"/>
      <c r="C15" s="38"/>
      <c r="D15" s="38">
        <f>192-134</f>
        <v>58</v>
      </c>
      <c r="E15" s="5"/>
      <c r="F15" s="5"/>
      <c r="G15" s="5"/>
      <c r="H15" s="5"/>
      <c r="I15" s="5"/>
      <c r="J15" s="5"/>
      <c r="K15" s="5"/>
    </row>
    <row r="16" spans="1:11" x14ac:dyDescent="0.25">
      <c r="A16" s="38" t="s">
        <v>108</v>
      </c>
      <c r="B16" s="38"/>
      <c r="C16" s="38"/>
      <c r="D16" s="38">
        <f>8/5+1</f>
        <v>2.6</v>
      </c>
      <c r="E16" s="5"/>
      <c r="F16" s="5"/>
      <c r="G16" s="5"/>
      <c r="H16" s="5"/>
      <c r="I16" s="5"/>
      <c r="J16" s="5"/>
      <c r="K16" s="5"/>
    </row>
    <row r="17" spans="1:12" x14ac:dyDescent="0.25">
      <c r="A17" s="38" t="s">
        <v>109</v>
      </c>
      <c r="B17" s="38"/>
      <c r="C17" s="38"/>
      <c r="D17" s="86">
        <f>D15/D16</f>
        <v>22.307692307692307</v>
      </c>
      <c r="E17" s="5"/>
      <c r="F17" s="5"/>
      <c r="G17" s="5"/>
      <c r="H17" s="5"/>
      <c r="I17" s="5"/>
      <c r="J17" s="5"/>
      <c r="K17" s="5"/>
    </row>
    <row r="18" spans="1:12" x14ac:dyDescent="0.25">
      <c r="A18" s="5"/>
      <c r="B18" s="5"/>
      <c r="C18" s="5"/>
      <c r="D18" s="5"/>
      <c r="E18" s="5"/>
      <c r="F18" s="5"/>
      <c r="G18" s="5"/>
      <c r="H18" s="5"/>
      <c r="I18" s="5"/>
      <c r="J18" s="5"/>
      <c r="K18" s="5"/>
      <c r="L18" s="5"/>
    </row>
    <row r="19" spans="1:12" x14ac:dyDescent="0.25">
      <c r="A19" s="5"/>
      <c r="B19" s="5"/>
      <c r="C19" s="5"/>
      <c r="D19" s="5"/>
      <c r="E19" s="5"/>
      <c r="F19" s="5"/>
      <c r="G19" s="5"/>
      <c r="H19" s="5"/>
      <c r="I19" s="5"/>
      <c r="J19" s="5"/>
      <c r="K19" s="5"/>
      <c r="L19" s="5"/>
    </row>
    <row r="20" spans="1:12" x14ac:dyDescent="0.25">
      <c r="A20" s="5"/>
      <c r="B20" s="5"/>
      <c r="C20" s="5"/>
      <c r="D20" s="5"/>
      <c r="E20" s="5"/>
      <c r="F20" s="5"/>
      <c r="G20" s="5"/>
      <c r="H20" s="5"/>
      <c r="I20" s="5"/>
      <c r="J20" s="5"/>
      <c r="K20" s="5"/>
      <c r="L20" s="5"/>
    </row>
    <row r="21" spans="1:12" x14ac:dyDescent="0.25">
      <c r="A21" s="5"/>
      <c r="B21" s="5"/>
      <c r="C21" s="5"/>
      <c r="D21" s="5"/>
      <c r="E21" s="5"/>
      <c r="F21" s="5"/>
      <c r="G21" s="5"/>
      <c r="H21" s="5"/>
      <c r="I21" s="5"/>
      <c r="J21" s="5"/>
      <c r="K21" s="5"/>
      <c r="L21" s="5"/>
    </row>
    <row r="22" spans="1:12" x14ac:dyDescent="0.25">
      <c r="A22" s="5"/>
      <c r="B22" s="5"/>
      <c r="C22" s="5"/>
      <c r="D22" s="5"/>
      <c r="E22" s="5"/>
      <c r="F22" s="5"/>
      <c r="G22" s="5"/>
      <c r="H22" s="5"/>
      <c r="I22" s="5"/>
      <c r="J22" s="5"/>
      <c r="K22" s="5"/>
      <c r="L22" s="5"/>
    </row>
    <row r="23" spans="1:12" x14ac:dyDescent="0.25">
      <c r="A23" s="5"/>
      <c r="B23" s="5"/>
      <c r="C23" s="5"/>
      <c r="D23" s="5"/>
      <c r="E23" s="5"/>
      <c r="F23" s="5"/>
      <c r="G23" s="5"/>
      <c r="H23" s="5"/>
      <c r="I23" s="5"/>
      <c r="J23" s="5"/>
      <c r="K23" s="5"/>
      <c r="L23" s="5"/>
    </row>
    <row r="24" spans="1:12" x14ac:dyDescent="0.25">
      <c r="A24" s="5"/>
      <c r="B24" s="5"/>
      <c r="C24" s="5"/>
      <c r="D24" s="5"/>
      <c r="E24" s="5"/>
      <c r="F24" s="5"/>
      <c r="G24" s="5"/>
      <c r="H24" s="5"/>
      <c r="I24" s="5"/>
      <c r="J24" s="5"/>
      <c r="K24" s="5"/>
      <c r="L24" s="5"/>
    </row>
    <row r="25" spans="1:12" x14ac:dyDescent="0.25">
      <c r="A25" s="5"/>
      <c r="B25" s="5"/>
      <c r="C25" s="5"/>
      <c r="D25" s="5"/>
      <c r="E25" s="5"/>
      <c r="F25" s="5"/>
      <c r="G25" s="5"/>
      <c r="H25" s="5"/>
      <c r="I25" s="5"/>
      <c r="J25" s="5"/>
      <c r="K25" s="5"/>
      <c r="L25" s="5"/>
    </row>
    <row r="26" spans="1:12" x14ac:dyDescent="0.25">
      <c r="A26" s="5"/>
      <c r="B26" s="5"/>
      <c r="C26" s="5"/>
      <c r="D26" s="5"/>
      <c r="E26" s="5"/>
      <c r="F26" s="5"/>
      <c r="G26" s="5"/>
      <c r="H26" s="5"/>
      <c r="I26" s="5"/>
      <c r="J26" s="5"/>
      <c r="K26" s="5"/>
      <c r="L26" s="5"/>
    </row>
    <row r="27" spans="1:12" x14ac:dyDescent="0.25">
      <c r="A27" s="5"/>
      <c r="B27" s="5"/>
      <c r="C27" s="5"/>
      <c r="D27" s="5"/>
      <c r="E27" s="5"/>
      <c r="F27" s="5"/>
      <c r="G27" s="5"/>
      <c r="H27" s="5"/>
      <c r="I27" s="5"/>
      <c r="J27" s="5"/>
      <c r="K27" s="5"/>
      <c r="L27" s="5"/>
    </row>
    <row r="28" spans="1:12" x14ac:dyDescent="0.25">
      <c r="A28" s="5"/>
      <c r="B28" s="5"/>
      <c r="C28" s="5"/>
      <c r="D28" s="5"/>
      <c r="E28" s="5"/>
      <c r="F28" s="5"/>
      <c r="G28" s="5"/>
      <c r="H28" s="5"/>
      <c r="I28" s="5"/>
      <c r="J28" s="5"/>
      <c r="K28" s="5"/>
      <c r="L28" s="5"/>
    </row>
    <row r="29" spans="1:12" x14ac:dyDescent="0.25">
      <c r="A29" s="5"/>
      <c r="B29" s="5"/>
      <c r="C29" s="5"/>
      <c r="D29" s="5"/>
      <c r="E29" s="5"/>
      <c r="F29" s="5"/>
      <c r="G29" s="5"/>
      <c r="H29" s="5"/>
      <c r="I29" s="5"/>
      <c r="J29" s="5"/>
      <c r="K29" s="5"/>
      <c r="L29" s="5"/>
    </row>
    <row r="30" spans="1:12" x14ac:dyDescent="0.25">
      <c r="A30" s="5"/>
      <c r="B30" s="5"/>
      <c r="C30" s="5"/>
      <c r="D30" s="5"/>
      <c r="E30" s="5"/>
      <c r="F30" s="5"/>
      <c r="G30" s="5"/>
      <c r="H30" s="5"/>
      <c r="I30" s="5"/>
      <c r="J30" s="5"/>
      <c r="K30" s="5"/>
      <c r="L30" s="5"/>
    </row>
    <row r="31" spans="1:12" x14ac:dyDescent="0.25">
      <c r="A31" s="5"/>
      <c r="B31" s="5"/>
      <c r="C31" s="5"/>
      <c r="D31" s="5"/>
      <c r="E31" s="5"/>
      <c r="F31" s="5"/>
      <c r="G31" s="5"/>
      <c r="H31" s="5"/>
      <c r="I31" s="5"/>
      <c r="J31" s="5"/>
      <c r="K31" s="5"/>
      <c r="L31" s="5"/>
    </row>
  </sheetData>
  <mergeCells count="1">
    <mergeCell ref="A3:H3"/>
  </mergeCells>
  <pageMargins left="0.7" right="0.7" top="0.78740157499999996" bottom="0.78740157499999996" header="0.3" footer="0.3"/>
  <pageSetup paperSize="9" orientation="portrait"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744AA-9ACA-409C-AD21-C7DEB0237D20}">
  <dimension ref="A1:K30"/>
  <sheetViews>
    <sheetView view="pageBreakPreview" zoomScaleNormal="100" zoomScaleSheetLayoutView="100" workbookViewId="0">
      <selection activeCell="C15" sqref="C15"/>
    </sheetView>
  </sheetViews>
  <sheetFormatPr baseColWidth="10" defaultRowHeight="15" x14ac:dyDescent="0.25"/>
  <cols>
    <col min="5" max="5" width="13.28515625" bestFit="1" customWidth="1"/>
    <col min="9" max="9" width="17.42578125" customWidth="1"/>
  </cols>
  <sheetData>
    <row r="1" spans="1:11" x14ac:dyDescent="0.25">
      <c r="A1" s="1" t="s">
        <v>110</v>
      </c>
    </row>
    <row r="2" spans="1:11" x14ac:dyDescent="0.25">
      <c r="A2" s="5"/>
      <c r="B2" s="5"/>
      <c r="C2" s="5"/>
      <c r="D2" s="5"/>
      <c r="E2" s="5"/>
      <c r="F2" s="5"/>
      <c r="G2" s="5"/>
      <c r="H2" s="5"/>
      <c r="I2" s="5"/>
      <c r="J2" s="5"/>
      <c r="K2" s="5"/>
    </row>
    <row r="3" spans="1:11" x14ac:dyDescent="0.25">
      <c r="A3" s="5" t="s">
        <v>111</v>
      </c>
      <c r="B3" s="5"/>
      <c r="C3" s="5"/>
      <c r="D3" s="5"/>
      <c r="E3" s="5"/>
      <c r="F3" s="5"/>
      <c r="G3" s="5"/>
      <c r="H3" s="5"/>
      <c r="I3" s="5"/>
      <c r="J3" s="5"/>
      <c r="K3" s="5"/>
    </row>
    <row r="4" spans="1:11" x14ac:dyDescent="0.25">
      <c r="A4" s="5"/>
      <c r="B4" s="5"/>
      <c r="C4" s="5"/>
      <c r="D4" s="5"/>
      <c r="E4" s="5"/>
      <c r="F4" s="5"/>
      <c r="G4" s="5"/>
      <c r="H4" s="5"/>
      <c r="I4" s="5"/>
      <c r="J4" s="5"/>
      <c r="K4" s="5"/>
    </row>
    <row r="5" spans="1:11" ht="42.95" customHeight="1" x14ac:dyDescent="0.25">
      <c r="A5" s="185" t="s">
        <v>213</v>
      </c>
      <c r="B5" s="185"/>
      <c r="C5" s="185"/>
      <c r="D5" s="185"/>
      <c r="E5" s="185"/>
      <c r="F5" s="185"/>
      <c r="G5" s="185"/>
      <c r="H5" s="5"/>
      <c r="I5" s="5"/>
      <c r="J5" s="5"/>
      <c r="K5" s="5"/>
    </row>
    <row r="6" spans="1:11" x14ac:dyDescent="0.25">
      <c r="A6" s="5"/>
      <c r="B6" s="5"/>
      <c r="C6" s="5"/>
      <c r="D6" s="5"/>
      <c r="E6" s="5"/>
      <c r="F6" s="5"/>
      <c r="G6" s="5"/>
      <c r="H6" s="5"/>
      <c r="I6" s="5"/>
      <c r="J6" s="5"/>
      <c r="K6" s="5"/>
    </row>
    <row r="7" spans="1:11" x14ac:dyDescent="0.25">
      <c r="A7" s="37" t="s">
        <v>41</v>
      </c>
      <c r="B7" s="38"/>
      <c r="C7" s="38"/>
      <c r="D7" s="38"/>
      <c r="E7" s="38"/>
      <c r="F7" s="38"/>
      <c r="G7" s="38"/>
      <c r="H7" s="38"/>
      <c r="I7" s="5"/>
      <c r="J7" s="5"/>
      <c r="K7" s="5"/>
    </row>
    <row r="8" spans="1:11" x14ac:dyDescent="0.25">
      <c r="A8" s="38" t="s">
        <v>128</v>
      </c>
      <c r="B8" s="38"/>
      <c r="C8" s="38"/>
      <c r="D8" s="41"/>
      <c r="E8" s="38"/>
      <c r="F8" s="38"/>
      <c r="G8" s="38"/>
      <c r="H8" s="38"/>
      <c r="I8" s="5"/>
      <c r="J8" s="5"/>
      <c r="K8" s="5"/>
    </row>
    <row r="9" spans="1:11" x14ac:dyDescent="0.25">
      <c r="A9" s="38" t="s">
        <v>112</v>
      </c>
      <c r="B9" s="38"/>
      <c r="C9" s="38"/>
      <c r="D9" s="45"/>
      <c r="E9" s="38"/>
      <c r="F9" s="38"/>
      <c r="G9" s="38"/>
      <c r="H9" s="38"/>
      <c r="I9" s="5"/>
      <c r="J9" s="5"/>
      <c r="K9" s="5"/>
    </row>
    <row r="10" spans="1:11" x14ac:dyDescent="0.25">
      <c r="A10" s="38" t="s">
        <v>113</v>
      </c>
      <c r="B10" s="38"/>
      <c r="C10" s="38"/>
      <c r="D10" s="45"/>
      <c r="E10" s="39">
        <f>100*'Aufgabe 5'!C17</f>
        <v>16969.23076923077</v>
      </c>
      <c r="F10" s="87" t="s">
        <v>114</v>
      </c>
      <c r="G10" s="38"/>
      <c r="H10" s="38"/>
      <c r="I10" s="5"/>
      <c r="J10" s="5"/>
      <c r="K10" s="5"/>
    </row>
    <row r="11" spans="1:11" x14ac:dyDescent="0.25">
      <c r="A11" s="38" t="s">
        <v>115</v>
      </c>
      <c r="B11" s="38"/>
      <c r="C11" s="38"/>
      <c r="D11" s="38"/>
      <c r="E11" s="40">
        <f>100*'Aufgabe 6'!D11</f>
        <v>2230.7692307692323</v>
      </c>
      <c r="F11" s="87" t="s">
        <v>116</v>
      </c>
      <c r="G11" s="38"/>
      <c r="H11" s="38"/>
      <c r="I11" s="5"/>
      <c r="J11" s="5"/>
      <c r="K11" s="5"/>
    </row>
    <row r="12" spans="1:11" x14ac:dyDescent="0.25">
      <c r="A12" s="38" t="s">
        <v>117</v>
      </c>
      <c r="B12" s="38"/>
      <c r="C12" s="38"/>
      <c r="D12" s="38"/>
      <c r="E12" s="40">
        <f>E10+E11</f>
        <v>19200</v>
      </c>
      <c r="F12" s="38"/>
      <c r="G12" s="38"/>
      <c r="H12" s="38"/>
      <c r="I12" s="5"/>
      <c r="J12" s="5"/>
      <c r="K12" s="5"/>
    </row>
    <row r="13" spans="1:11" x14ac:dyDescent="0.25">
      <c r="A13" s="139" t="s">
        <v>118</v>
      </c>
      <c r="B13" s="38"/>
      <c r="C13" s="38"/>
      <c r="D13" s="38"/>
      <c r="E13" s="38"/>
      <c r="F13" s="38"/>
      <c r="G13" s="38"/>
      <c r="H13" s="38"/>
      <c r="I13" s="5"/>
      <c r="J13" s="5"/>
      <c r="K13" s="5"/>
    </row>
    <row r="14" spans="1:11" x14ac:dyDescent="0.25">
      <c r="A14" s="5"/>
      <c r="B14" s="5"/>
      <c r="C14" s="5"/>
      <c r="D14" s="5"/>
      <c r="E14" s="5"/>
      <c r="F14" s="5"/>
      <c r="G14" s="5"/>
      <c r="H14" s="5"/>
      <c r="I14" s="5"/>
      <c r="J14" s="5"/>
      <c r="K14" s="5"/>
    </row>
    <row r="15" spans="1:11" x14ac:dyDescent="0.25">
      <c r="A15" s="5" t="s">
        <v>119</v>
      </c>
      <c r="B15" s="5"/>
      <c r="C15" s="5"/>
      <c r="D15" s="138"/>
      <c r="E15" s="5"/>
      <c r="F15" s="5"/>
      <c r="G15" s="5"/>
      <c r="H15" s="5"/>
      <c r="I15" s="5"/>
      <c r="J15" s="5"/>
      <c r="K15" s="5"/>
    </row>
    <row r="16" spans="1:11" x14ac:dyDescent="0.25">
      <c r="A16" s="5" t="s">
        <v>120</v>
      </c>
      <c r="B16" s="5"/>
      <c r="C16" s="5"/>
      <c r="D16" s="5"/>
      <c r="E16" s="5"/>
      <c r="F16" s="5"/>
      <c r="G16" s="5"/>
      <c r="H16" s="5"/>
      <c r="I16" s="5"/>
      <c r="J16" s="5"/>
      <c r="K16" s="5"/>
    </row>
    <row r="17" spans="1:11" x14ac:dyDescent="0.25">
      <c r="A17" s="5" t="s">
        <v>124</v>
      </c>
      <c r="B17" s="5"/>
      <c r="C17" s="5"/>
      <c r="D17" s="5"/>
      <c r="E17" s="5"/>
      <c r="F17" s="5"/>
      <c r="G17" s="5"/>
      <c r="H17" s="5"/>
      <c r="I17" s="5"/>
      <c r="J17" s="5"/>
      <c r="K17" s="5"/>
    </row>
    <row r="18" spans="1:11" x14ac:dyDescent="0.25">
      <c r="A18" s="5" t="s">
        <v>121</v>
      </c>
      <c r="B18" s="5"/>
      <c r="C18" s="5"/>
      <c r="D18" s="5"/>
      <c r="E18" s="5"/>
      <c r="F18" s="5"/>
      <c r="G18" s="5"/>
      <c r="H18" s="5"/>
      <c r="I18" s="5"/>
      <c r="J18" s="5"/>
      <c r="K18" s="5"/>
    </row>
    <row r="19" spans="1:11" x14ac:dyDescent="0.25">
      <c r="A19" s="5" t="s">
        <v>122</v>
      </c>
      <c r="B19" s="5"/>
      <c r="C19" s="5"/>
      <c r="D19" s="5"/>
      <c r="E19" s="5"/>
      <c r="F19" s="5"/>
      <c r="G19" s="5"/>
      <c r="H19" s="5"/>
      <c r="I19" s="5"/>
      <c r="J19" s="5"/>
      <c r="K19" s="5"/>
    </row>
    <row r="20" spans="1:11" x14ac:dyDescent="0.25">
      <c r="A20" s="5" t="s">
        <v>123</v>
      </c>
      <c r="B20" s="5"/>
      <c r="C20" s="5"/>
      <c r="D20" s="5"/>
      <c r="E20" s="5"/>
      <c r="F20" s="5"/>
      <c r="G20" s="5"/>
      <c r="H20" s="5"/>
      <c r="I20" s="5"/>
      <c r="J20" s="5"/>
      <c r="K20" s="5"/>
    </row>
    <row r="21" spans="1:11" x14ac:dyDescent="0.25">
      <c r="A21" s="5" t="s">
        <v>133</v>
      </c>
      <c r="B21" s="5"/>
      <c r="C21" s="5"/>
      <c r="D21" s="5"/>
      <c r="E21" s="5"/>
      <c r="F21" s="5"/>
      <c r="G21" s="5"/>
      <c r="H21" s="5"/>
      <c r="I21" s="5"/>
      <c r="J21" s="5"/>
      <c r="K21" s="5"/>
    </row>
    <row r="22" spans="1:11" x14ac:dyDescent="0.25">
      <c r="A22" s="5"/>
      <c r="B22" s="5"/>
      <c r="C22" s="5"/>
      <c r="D22" s="5"/>
      <c r="E22" s="5"/>
      <c r="F22" s="5"/>
      <c r="G22" s="5"/>
      <c r="H22" s="5"/>
      <c r="I22" s="5"/>
      <c r="J22" s="5"/>
      <c r="K22" s="5"/>
    </row>
    <row r="23" spans="1:11" x14ac:dyDescent="0.25">
      <c r="A23" s="37" t="s">
        <v>41</v>
      </c>
      <c r="B23" s="38"/>
      <c r="C23" s="38"/>
      <c r="D23" s="38"/>
      <c r="E23" s="38"/>
      <c r="F23" s="38"/>
      <c r="G23" s="38"/>
      <c r="H23" s="38"/>
      <c r="I23" s="38"/>
    </row>
    <row r="24" spans="1:11" x14ac:dyDescent="0.25">
      <c r="A24" s="38" t="s">
        <v>125</v>
      </c>
      <c r="B24" s="38"/>
      <c r="C24" s="38">
        <v>96</v>
      </c>
      <c r="D24" s="38"/>
      <c r="E24" s="38"/>
      <c r="F24" s="38"/>
      <c r="G24" s="38"/>
      <c r="H24" s="38"/>
      <c r="I24" s="38"/>
    </row>
    <row r="25" spans="1:11" x14ac:dyDescent="0.25">
      <c r="A25" s="38" t="s">
        <v>126</v>
      </c>
      <c r="B25" s="38"/>
      <c r="C25" s="38">
        <f>C24/8*5</f>
        <v>60</v>
      </c>
      <c r="D25" s="87" t="s">
        <v>127</v>
      </c>
      <c r="E25" s="38"/>
      <c r="F25" s="38"/>
      <c r="G25" s="38"/>
      <c r="H25" s="38"/>
      <c r="I25" s="38"/>
    </row>
    <row r="26" spans="1:11" x14ac:dyDescent="0.25">
      <c r="A26" s="38" t="s">
        <v>128</v>
      </c>
      <c r="B26" s="38"/>
      <c r="C26" s="38">
        <v>4</v>
      </c>
      <c r="D26" s="87" t="s">
        <v>129</v>
      </c>
      <c r="E26" s="38"/>
      <c r="F26" s="38"/>
      <c r="G26" s="38"/>
      <c r="H26" s="38"/>
      <c r="I26" s="38"/>
    </row>
    <row r="27" spans="1:11" x14ac:dyDescent="0.25">
      <c r="A27" s="38" t="s">
        <v>130</v>
      </c>
      <c r="B27" s="38"/>
      <c r="C27" s="38">
        <f>C25*134</f>
        <v>8040</v>
      </c>
      <c r="D27" s="87" t="s">
        <v>131</v>
      </c>
      <c r="E27" s="38"/>
      <c r="F27" s="38"/>
      <c r="G27" s="38"/>
      <c r="H27" s="38"/>
      <c r="I27" s="38"/>
    </row>
    <row r="28" spans="1:11" ht="29.1" customHeight="1" x14ac:dyDescent="0.25">
      <c r="A28" s="170" t="s">
        <v>105</v>
      </c>
      <c r="B28" s="170"/>
      <c r="C28" s="172">
        <f>C24*'Aufgabe 6'!D11</f>
        <v>2141.5384615384628</v>
      </c>
      <c r="D28" s="173" t="s">
        <v>132</v>
      </c>
      <c r="E28" s="187" t="s">
        <v>171</v>
      </c>
      <c r="F28" s="187"/>
      <c r="G28" s="187"/>
      <c r="H28" s="38"/>
      <c r="I28" s="38"/>
    </row>
    <row r="29" spans="1:11" x14ac:dyDescent="0.25">
      <c r="A29" s="38" t="s">
        <v>134</v>
      </c>
      <c r="B29" s="38"/>
      <c r="C29" s="45">
        <f>C27+C28</f>
        <v>10181.538461538463</v>
      </c>
      <c r="D29" s="87" t="s">
        <v>135</v>
      </c>
      <c r="E29" s="38"/>
      <c r="F29" s="38"/>
      <c r="G29" s="38"/>
      <c r="H29" s="38"/>
      <c r="I29" s="38"/>
    </row>
    <row r="30" spans="1:11" ht="26.45" customHeight="1" x14ac:dyDescent="0.25">
      <c r="A30" s="170" t="s">
        <v>100</v>
      </c>
      <c r="B30" s="170"/>
      <c r="C30" s="172">
        <f>C29/60</f>
        <v>169.69230769230771</v>
      </c>
      <c r="D30" s="189" t="s">
        <v>172</v>
      </c>
      <c r="E30" s="189"/>
      <c r="F30" s="189"/>
      <c r="G30" s="189"/>
      <c r="H30" s="38"/>
      <c r="I30" s="38"/>
    </row>
  </sheetData>
  <mergeCells count="3">
    <mergeCell ref="A5:G5"/>
    <mergeCell ref="E28:G28"/>
    <mergeCell ref="D30:G30"/>
  </mergeCells>
  <pageMargins left="0.7" right="0.7" top="0.78740157499999996" bottom="0.78740157499999996"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1C5A5-0ACD-4DE0-B682-EE84A8DC8217}">
  <dimension ref="A1:F31"/>
  <sheetViews>
    <sheetView view="pageBreakPreview" zoomScaleNormal="100" zoomScaleSheetLayoutView="100" workbookViewId="0">
      <selection activeCell="C15" sqref="C15"/>
    </sheetView>
  </sheetViews>
  <sheetFormatPr baseColWidth="10" defaultRowHeight="15" x14ac:dyDescent="0.25"/>
  <cols>
    <col min="1" max="1" width="30.42578125" customWidth="1"/>
    <col min="2" max="2" width="13.85546875" customWidth="1"/>
    <col min="3" max="3" width="21.42578125" customWidth="1"/>
    <col min="4" max="4" width="16.140625" customWidth="1"/>
  </cols>
  <sheetData>
    <row r="1" spans="1:6" s="168" customFormat="1" ht="15.75" x14ac:dyDescent="0.25">
      <c r="A1" s="166" t="s">
        <v>141</v>
      </c>
      <c r="B1" s="167"/>
      <c r="C1" s="167"/>
      <c r="D1" s="167"/>
      <c r="E1" s="167"/>
      <c r="F1" s="167"/>
    </row>
    <row r="2" spans="1:6" x14ac:dyDescent="0.25">
      <c r="A2" s="5"/>
      <c r="B2" s="5"/>
      <c r="C2" s="5"/>
      <c r="D2" s="5"/>
      <c r="E2" s="5"/>
      <c r="F2" s="5"/>
    </row>
    <row r="3" spans="1:6" ht="27.95" customHeight="1" x14ac:dyDescent="0.25">
      <c r="A3" s="188" t="s">
        <v>136</v>
      </c>
      <c r="B3" s="188"/>
      <c r="C3" s="188"/>
      <c r="D3" s="188"/>
      <c r="E3" s="5"/>
      <c r="F3" s="5"/>
    </row>
    <row r="4" spans="1:6" x14ac:dyDescent="0.25">
      <c r="A4" s="5"/>
      <c r="B4" s="5"/>
      <c r="C4" s="5"/>
      <c r="D4" s="5"/>
      <c r="E4" s="5"/>
      <c r="F4" s="5"/>
    </row>
    <row r="5" spans="1:6" x14ac:dyDescent="0.25">
      <c r="A5" s="143"/>
      <c r="B5" s="144" t="s">
        <v>56</v>
      </c>
      <c r="C5" s="144" t="s">
        <v>55</v>
      </c>
      <c r="D5" s="5"/>
      <c r="E5" s="5"/>
      <c r="F5" s="5"/>
    </row>
    <row r="6" spans="1:6" x14ac:dyDescent="0.25">
      <c r="A6" s="2" t="s">
        <v>1</v>
      </c>
      <c r="B6" s="121">
        <v>7785075</v>
      </c>
      <c r="C6" s="140"/>
      <c r="D6" s="5"/>
      <c r="E6" s="5"/>
      <c r="F6" s="5"/>
    </row>
    <row r="7" spans="1:6" x14ac:dyDescent="0.25">
      <c r="A7" s="2" t="s">
        <v>139</v>
      </c>
      <c r="B7" s="121">
        <v>4</v>
      </c>
      <c r="C7" s="140"/>
      <c r="D7" s="5"/>
      <c r="E7" s="5"/>
      <c r="F7" s="5"/>
    </row>
    <row r="8" spans="1:6" x14ac:dyDescent="0.25">
      <c r="A8" s="2" t="s">
        <v>137</v>
      </c>
      <c r="B8" s="121">
        <f>B6*B7</f>
        <v>31140300</v>
      </c>
      <c r="C8" s="141">
        <f>B8/1000</f>
        <v>31140.3</v>
      </c>
      <c r="D8" s="5"/>
      <c r="E8" s="5"/>
      <c r="F8" s="5"/>
    </row>
    <row r="9" spans="1:6" x14ac:dyDescent="0.25">
      <c r="A9" s="2" t="s">
        <v>140</v>
      </c>
      <c r="B9" s="155">
        <v>201</v>
      </c>
      <c r="C9" s="140"/>
      <c r="D9" s="5"/>
      <c r="E9" s="5"/>
      <c r="F9" s="5"/>
    </row>
    <row r="10" spans="1:6" x14ac:dyDescent="0.25">
      <c r="A10" s="8" t="s">
        <v>138</v>
      </c>
      <c r="B10" s="128">
        <f>B9*B6</f>
        <v>1564800075</v>
      </c>
      <c r="C10" s="142">
        <f>B10/1000</f>
        <v>1564800.075</v>
      </c>
      <c r="D10" s="5"/>
      <c r="E10" s="5"/>
      <c r="F10" s="5"/>
    </row>
    <row r="11" spans="1:6" x14ac:dyDescent="0.25">
      <c r="A11" s="5"/>
      <c r="B11" s="104"/>
      <c r="C11" s="104"/>
      <c r="D11" s="5"/>
      <c r="E11" s="5"/>
      <c r="F11" s="5"/>
    </row>
    <row r="12" spans="1:6" x14ac:dyDescent="0.25">
      <c r="A12" s="96" t="s">
        <v>31</v>
      </c>
      <c r="B12" s="97"/>
      <c r="C12" s="96"/>
      <c r="D12" s="97"/>
      <c r="E12" s="5"/>
      <c r="F12" s="5"/>
    </row>
    <row r="13" spans="1:6" x14ac:dyDescent="0.25">
      <c r="A13" s="88" t="s">
        <v>15</v>
      </c>
      <c r="B13" s="89">
        <v>410000.05</v>
      </c>
      <c r="C13" s="99" t="s">
        <v>222</v>
      </c>
      <c r="D13" s="90">
        <v>56000</v>
      </c>
      <c r="E13" s="5"/>
      <c r="F13" s="5"/>
    </row>
    <row r="14" spans="1:6" x14ac:dyDescent="0.25">
      <c r="A14" s="91" t="s">
        <v>221</v>
      </c>
      <c r="B14" s="92">
        <v>349000</v>
      </c>
      <c r="C14" s="98" t="s">
        <v>223</v>
      </c>
      <c r="D14" s="93">
        <v>425000</v>
      </c>
      <c r="E14" s="5"/>
      <c r="F14" s="5"/>
    </row>
    <row r="15" spans="1:6" x14ac:dyDescent="0.25">
      <c r="A15" s="91" t="s">
        <v>14</v>
      </c>
      <c r="B15" s="92">
        <v>698000</v>
      </c>
      <c r="C15" s="96" t="s">
        <v>24</v>
      </c>
      <c r="D15" s="94">
        <v>481000</v>
      </c>
      <c r="E15" s="5"/>
      <c r="F15" s="5"/>
    </row>
    <row r="16" spans="1:6" x14ac:dyDescent="0.25">
      <c r="A16" s="91"/>
      <c r="B16" s="92"/>
      <c r="C16" s="98" t="s">
        <v>4</v>
      </c>
      <c r="D16" s="93">
        <v>31140.3</v>
      </c>
      <c r="E16" s="5"/>
      <c r="F16" s="5"/>
    </row>
    <row r="17" spans="1:6" x14ac:dyDescent="0.25">
      <c r="A17" s="91"/>
      <c r="B17" s="92"/>
      <c r="C17" s="98" t="s">
        <v>18</v>
      </c>
      <c r="D17" s="93">
        <v>392259.75</v>
      </c>
      <c r="E17" s="5"/>
      <c r="F17" s="5"/>
    </row>
    <row r="18" spans="1:6" x14ac:dyDescent="0.25">
      <c r="A18" s="91"/>
      <c r="B18" s="92"/>
      <c r="C18" s="98" t="s">
        <v>19</v>
      </c>
      <c r="D18" s="93">
        <v>552600</v>
      </c>
      <c r="E18" s="5"/>
      <c r="F18" s="5"/>
    </row>
    <row r="19" spans="1:6" x14ac:dyDescent="0.25">
      <c r="A19" s="91"/>
      <c r="B19" s="92"/>
      <c r="C19" s="96" t="s">
        <v>20</v>
      </c>
      <c r="D19" s="94">
        <v>976000.05</v>
      </c>
      <c r="E19" s="5"/>
      <c r="F19" s="5"/>
    </row>
    <row r="20" spans="1:6" x14ac:dyDescent="0.25">
      <c r="A20" s="101" t="s">
        <v>17</v>
      </c>
      <c r="B20" s="102">
        <v>1457000.05</v>
      </c>
      <c r="C20" s="100" t="s">
        <v>21</v>
      </c>
      <c r="D20" s="95">
        <v>1457000.05</v>
      </c>
      <c r="E20" s="5"/>
      <c r="F20" s="5"/>
    </row>
    <row r="21" spans="1:6" x14ac:dyDescent="0.25">
      <c r="A21" s="98"/>
      <c r="B21" s="98"/>
      <c r="C21" s="98"/>
      <c r="D21" s="98"/>
      <c r="E21" s="5"/>
      <c r="F21" s="5"/>
    </row>
    <row r="22" spans="1:6" x14ac:dyDescent="0.25">
      <c r="A22" s="29" t="s">
        <v>30</v>
      </c>
      <c r="B22" s="5"/>
      <c r="C22" s="5"/>
      <c r="D22" s="5"/>
      <c r="E22" s="5"/>
      <c r="F22" s="5"/>
    </row>
    <row r="23" spans="1:6" x14ac:dyDescent="0.25">
      <c r="A23" s="13" t="s">
        <v>25</v>
      </c>
      <c r="B23" s="30">
        <v>800000</v>
      </c>
      <c r="C23" s="5"/>
      <c r="D23" s="5"/>
      <c r="E23" s="5"/>
      <c r="F23" s="5"/>
    </row>
    <row r="24" spans="1:6" x14ac:dyDescent="0.25">
      <c r="A24" s="2" t="s">
        <v>26</v>
      </c>
      <c r="B24" s="3">
        <v>174000</v>
      </c>
      <c r="C24" s="5"/>
      <c r="D24" s="5"/>
      <c r="E24" s="5"/>
      <c r="F24" s="5"/>
    </row>
    <row r="25" spans="1:6" x14ac:dyDescent="0.25">
      <c r="A25" s="2" t="s">
        <v>27</v>
      </c>
      <c r="B25" s="3">
        <v>100000</v>
      </c>
      <c r="C25" s="5"/>
      <c r="D25" s="5"/>
      <c r="E25" s="5"/>
      <c r="F25" s="5"/>
    </row>
    <row r="26" spans="1:6" x14ac:dyDescent="0.25">
      <c r="A26" s="2" t="s">
        <v>28</v>
      </c>
      <c r="B26" s="3">
        <v>81000</v>
      </c>
      <c r="C26" s="5"/>
      <c r="D26" s="5"/>
      <c r="E26" s="5"/>
      <c r="F26" s="5"/>
    </row>
    <row r="27" spans="1:6" x14ac:dyDescent="0.25">
      <c r="A27" s="8" t="s">
        <v>29</v>
      </c>
      <c r="B27" s="105">
        <v>64200</v>
      </c>
      <c r="C27" s="5"/>
      <c r="D27" s="5"/>
      <c r="E27" s="5"/>
      <c r="F27" s="5"/>
    </row>
    <row r="28" spans="1:6" x14ac:dyDescent="0.25">
      <c r="A28" s="5"/>
      <c r="B28" s="5"/>
      <c r="C28" s="5"/>
      <c r="D28" s="5"/>
      <c r="E28" s="5"/>
      <c r="F28" s="5"/>
    </row>
    <row r="29" spans="1:6" x14ac:dyDescent="0.25">
      <c r="A29" s="5"/>
      <c r="B29" s="5"/>
      <c r="C29" s="5"/>
      <c r="D29" s="5"/>
      <c r="E29" s="5"/>
      <c r="F29" s="5"/>
    </row>
    <row r="30" spans="1:6" x14ac:dyDescent="0.25">
      <c r="A30" s="5"/>
      <c r="B30" s="5"/>
      <c r="C30" s="5"/>
      <c r="D30" s="5"/>
      <c r="E30" s="5"/>
      <c r="F30" s="5"/>
    </row>
    <row r="31" spans="1:6" x14ac:dyDescent="0.25">
      <c r="A31" s="5"/>
      <c r="B31" s="5"/>
      <c r="C31" s="5"/>
      <c r="D31" s="5"/>
      <c r="E31" s="5"/>
      <c r="F31" s="5"/>
    </row>
  </sheetData>
  <mergeCells count="1">
    <mergeCell ref="A3:D3"/>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16</vt:i4>
      </vt:variant>
    </vt:vector>
  </HeadingPairs>
  <TitlesOfParts>
    <vt:vector size="32" baseType="lpstr">
      <vt:lpstr>Ausgangslage </vt:lpstr>
      <vt:lpstr>Aufgabe 1</vt:lpstr>
      <vt:lpstr>Aufgabe  2</vt:lpstr>
      <vt:lpstr>Aufgabe 3</vt:lpstr>
      <vt:lpstr>Aufgabe 4</vt:lpstr>
      <vt:lpstr>Aufgabe 5</vt:lpstr>
      <vt:lpstr>Aufgabe 6</vt:lpstr>
      <vt:lpstr>Aufgabe 7</vt:lpstr>
      <vt:lpstr>Neue Ausgangslage</vt:lpstr>
      <vt:lpstr>Aufgabe 8</vt:lpstr>
      <vt:lpstr>Aufgabe 9</vt:lpstr>
      <vt:lpstr>Aufgabe 10</vt:lpstr>
      <vt:lpstr>Aufgabe 11</vt:lpstr>
      <vt:lpstr>Aufgabe 12</vt:lpstr>
      <vt:lpstr>Aufgabe 13</vt:lpstr>
      <vt:lpstr>Aufgabe 14</vt:lpstr>
      <vt:lpstr>'Aufgabe  2'!Druckbereich</vt:lpstr>
      <vt:lpstr>'Aufgabe 1'!Druckbereich</vt:lpstr>
      <vt:lpstr>'Aufgabe 10'!Druckbereich</vt:lpstr>
      <vt:lpstr>'Aufgabe 11'!Druckbereich</vt:lpstr>
      <vt:lpstr>'Aufgabe 12'!Druckbereich</vt:lpstr>
      <vt:lpstr>'Aufgabe 13'!Druckbereich</vt:lpstr>
      <vt:lpstr>'Aufgabe 14'!Druckbereich</vt:lpstr>
      <vt:lpstr>'Aufgabe 3'!Druckbereich</vt:lpstr>
      <vt:lpstr>'Aufgabe 4'!Druckbereich</vt:lpstr>
      <vt:lpstr>'Aufgabe 5'!Druckbereich</vt:lpstr>
      <vt:lpstr>'Aufgabe 6'!Druckbereich</vt:lpstr>
      <vt:lpstr>'Aufgabe 7'!Druckbereich</vt:lpstr>
      <vt:lpstr>'Aufgabe 8'!Druckbereich</vt:lpstr>
      <vt:lpstr>'Aufgabe 9'!Druckbereich</vt:lpstr>
      <vt:lpstr>'Ausgangslage '!Druckbereich</vt:lpstr>
      <vt:lpstr>'Neue Ausgangslage'!Druckbereich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Lütolf Philipp HSLU W</dc:creator>
  <cp:lastModifiedBy>Rupp Markus HSLU W</cp:lastModifiedBy>
  <cp:lastPrinted>2021-12-02T15:26:07Z</cp:lastPrinted>
  <dcterms:created xsi:type="dcterms:W3CDTF">2021-08-16T09:04:53Z</dcterms:created>
  <dcterms:modified xsi:type="dcterms:W3CDTF">2021-12-02T15:26:19Z</dcterms:modified>
</cp:coreProperties>
</file>